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_bolivar\Downloads\"/>
    </mc:Choice>
  </mc:AlternateContent>
  <xr:revisionPtr revIDLastSave="0" documentId="13_ncr:1_{27F5D2A2-FD3B-4200-BCE7-D4A1E17FAF5B}" xr6:coauthVersionLast="47" xr6:coauthVersionMax="47" xr10:uidLastSave="{00000000-0000-0000-0000-000000000000}"/>
  <bookViews>
    <workbookView xWindow="-120" yWindow="-120" windowWidth="29040" windowHeight="15720" tabRatio="852" xr2:uid="{00000000-000D-0000-FFFF-FFFF00000000}"/>
  </bookViews>
  <sheets>
    <sheet name="Contenido" sheetId="11" r:id="rId1"/>
    <sheet name="Valor de los Proyectos2026" sheetId="1" r:id="rId2"/>
    <sheet name="Valor de los Proyectos2022 (2)" sheetId="16" state="hidden" r:id="rId3"/>
    <sheet name="Valores Matricula2025 - 2026" sheetId="13" r:id="rId4"/>
    <sheet name="Valores Matricula2017-2018 (2)" sheetId="14" state="hidden" r:id="rId5"/>
    <sheet name="OtrosConceptos" sheetId="10" r:id="rId6"/>
  </sheets>
  <definedNames>
    <definedName name="_xlnm._FilterDatabase" localSheetId="4" hidden="1">'Valores Matricula2017-2018 (2)'!$B$11:$W$60</definedName>
    <definedName name="_xlnm._FilterDatabase" localSheetId="3" hidden="1">'Valores Matricula2025 - 2026'!$C$10:$O$99</definedName>
    <definedName name="_xlnm.Print_Area" localSheetId="4">'Valores Matricula2017-2018 (2)'!$A$11:$W$67</definedName>
    <definedName name="_xlnm.Print_Area" localSheetId="3">'Valores Matricula2025 - 2026'!$B$11:$O$182</definedName>
    <definedName name="_xlnm.Print_Titles" localSheetId="4">'Valores Matricula2017-2018 (2)'!#REF!</definedName>
    <definedName name="_xlnm.Print_Titles" localSheetId="3">'Valores Matricula2025 - 2026'!#REF!</definedName>
    <definedName name="Valor_de_los_proyectos_2026">Contenido!$B$18</definedName>
    <definedName name="Valores_matrícula_2026_2025">Contenido!$B$19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1" i="13" l="1"/>
  <c r="O112" i="13"/>
  <c r="N111" i="13"/>
  <c r="N112" i="13"/>
  <c r="M111" i="13"/>
  <c r="M112" i="13"/>
  <c r="L111" i="13"/>
  <c r="L14" i="13"/>
  <c r="L16" i="13"/>
  <c r="L153" i="13"/>
  <c r="L149" i="13"/>
  <c r="L145" i="13"/>
  <c r="L141" i="13"/>
  <c r="L127" i="13"/>
  <c r="L115" i="13"/>
  <c r="M115" i="13" s="1"/>
  <c r="N115" i="13" s="1"/>
  <c r="O115" i="13" s="1"/>
  <c r="L107" i="13"/>
  <c r="M83" i="13"/>
  <c r="N83" i="13" s="1"/>
  <c r="O83" i="13" s="1"/>
  <c r="L83" i="13"/>
  <c r="L79" i="13"/>
  <c r="L70" i="13"/>
  <c r="L66" i="13"/>
  <c r="L62" i="13"/>
  <c r="L58" i="13"/>
  <c r="L54" i="13"/>
  <c r="L50" i="13"/>
  <c r="M50" i="13" s="1"/>
  <c r="N50" i="13" s="1"/>
  <c r="O50" i="13" s="1"/>
  <c r="L45" i="13"/>
  <c r="L43" i="13"/>
  <c r="L38" i="13"/>
  <c r="L35" i="13"/>
  <c r="L31" i="13"/>
  <c r="M31" i="13" s="1"/>
  <c r="N31" i="13" s="1"/>
  <c r="L27" i="13"/>
  <c r="L23" i="13"/>
  <c r="L19" i="13"/>
  <c r="M19" i="13" s="1"/>
  <c r="N19" i="13" s="1"/>
  <c r="L15" i="13"/>
  <c r="L267" i="13"/>
  <c r="L177" i="13"/>
  <c r="L173" i="13"/>
  <c r="M173" i="13"/>
  <c r="N173" i="13"/>
  <c r="O173" i="13"/>
  <c r="L169" i="13"/>
  <c r="M169" i="13"/>
  <c r="N169" i="13"/>
  <c r="O169" i="13"/>
  <c r="L161" i="13"/>
  <c r="M161" i="13" s="1"/>
  <c r="N161" i="13" s="1"/>
  <c r="L91" i="13"/>
  <c r="M91" i="13" s="1"/>
  <c r="N91" i="13" s="1"/>
  <c r="I281" i="13"/>
  <c r="I274" i="13"/>
  <c r="M274" i="13" s="1"/>
  <c r="N274" i="13" s="1"/>
  <c r="O274" i="13" s="1"/>
  <c r="I267" i="13"/>
  <c r="L254" i="13"/>
  <c r="I254" i="13"/>
  <c r="M153" i="13" l="1"/>
  <c r="N153" i="13" s="1"/>
  <c r="O153" i="13" s="1"/>
  <c r="M149" i="13"/>
  <c r="N149" i="13" s="1"/>
  <c r="O149" i="13" s="1"/>
  <c r="M145" i="13"/>
  <c r="N145" i="13" s="1"/>
  <c r="O145" i="13" s="1"/>
  <c r="M141" i="13"/>
  <c r="N141" i="13" s="1"/>
  <c r="O141" i="13" s="1"/>
  <c r="M127" i="13"/>
  <c r="N127" i="13" s="1"/>
  <c r="O127" i="13" s="1"/>
  <c r="M107" i="13"/>
  <c r="N107" i="13" s="1"/>
  <c r="O107" i="13" s="1"/>
  <c r="O79" i="13"/>
  <c r="M79" i="13"/>
  <c r="N79" i="13" s="1"/>
  <c r="M70" i="13"/>
  <c r="N70" i="13" s="1"/>
  <c r="O70" i="13" s="1"/>
  <c r="M66" i="13"/>
  <c r="N66" i="13" s="1"/>
  <c r="O66" i="13" s="1"/>
  <c r="O62" i="13"/>
  <c r="M62" i="13"/>
  <c r="N62" i="13" s="1"/>
  <c r="M58" i="13"/>
  <c r="N58" i="13" s="1"/>
  <c r="O58" i="13" s="1"/>
  <c r="M54" i="13"/>
  <c r="N54" i="13" s="1"/>
  <c r="O54" i="13" s="1"/>
  <c r="M45" i="13"/>
  <c r="N45" i="13" s="1"/>
  <c r="O45" i="13" s="1"/>
  <c r="M43" i="13"/>
  <c r="N43" i="13" s="1"/>
  <c r="O43" i="13" s="1"/>
  <c r="M38" i="13"/>
  <c r="N38" i="13" s="1"/>
  <c r="O38" i="13" s="1"/>
  <c r="M35" i="13"/>
  <c r="N35" i="13" s="1"/>
  <c r="O35" i="13" s="1"/>
  <c r="O31" i="13"/>
  <c r="M27" i="13"/>
  <c r="N27" i="13" s="1"/>
  <c r="O27" i="13" s="1"/>
  <c r="M23" i="13"/>
  <c r="N23" i="13" s="1"/>
  <c r="O23" i="13" s="1"/>
  <c r="O19" i="13"/>
  <c r="M15" i="13"/>
  <c r="N15" i="13" s="1"/>
  <c r="O15" i="13" s="1"/>
  <c r="M267" i="13"/>
  <c r="N267" i="13" s="1"/>
  <c r="O267" i="13" s="1"/>
  <c r="M177" i="13"/>
  <c r="N177" i="13" s="1"/>
  <c r="O177" i="13" s="1"/>
  <c r="O161" i="13"/>
  <c r="O91" i="13"/>
  <c r="M254" i="13"/>
  <c r="N254" i="13" s="1"/>
  <c r="O254" i="13" s="1"/>
  <c r="L214" i="13" l="1"/>
  <c r="L216" i="13"/>
  <c r="I187" i="13"/>
  <c r="I188" i="13"/>
  <c r="I189" i="13"/>
  <c r="I190" i="13"/>
  <c r="I191" i="13"/>
  <c r="I192" i="13"/>
  <c r="I193" i="13"/>
  <c r="I194" i="13"/>
  <c r="I195" i="13"/>
  <c r="I196" i="13"/>
  <c r="I197" i="13"/>
  <c r="I198" i="13"/>
  <c r="I199" i="13"/>
  <c r="I200" i="13"/>
  <c r="I202" i="13"/>
  <c r="I203" i="13"/>
  <c r="I204" i="13"/>
  <c r="L179" i="13" l="1"/>
  <c r="I179" i="13"/>
  <c r="I177" i="13"/>
  <c r="I173" i="13"/>
  <c r="I169" i="13"/>
  <c r="L159" i="13"/>
  <c r="L165" i="13"/>
  <c r="I165" i="13"/>
  <c r="I161" i="13"/>
  <c r="I157" i="13"/>
  <c r="I153" i="13"/>
  <c r="I149" i="13"/>
  <c r="I145" i="13"/>
  <c r="I141" i="13"/>
  <c r="L133" i="13"/>
  <c r="I131" i="13"/>
  <c r="M131" i="13" s="1"/>
  <c r="N131" i="13" s="1"/>
  <c r="O131" i="13" s="1"/>
  <c r="I132" i="13"/>
  <c r="I133" i="13"/>
  <c r="I127" i="13"/>
  <c r="I123" i="13"/>
  <c r="M123" i="13" s="1"/>
  <c r="N123" i="13" s="1"/>
  <c r="O123" i="13" s="1"/>
  <c r="L118" i="13"/>
  <c r="I118" i="13"/>
  <c r="I115" i="13"/>
  <c r="I111" i="13"/>
  <c r="I107" i="13"/>
  <c r="L103" i="13"/>
  <c r="I103" i="13"/>
  <c r="L98" i="13"/>
  <c r="I98" i="13"/>
  <c r="L95" i="13"/>
  <c r="I95" i="13"/>
  <c r="I91" i="13"/>
  <c r="L87" i="13"/>
  <c r="I87" i="13"/>
  <c r="I72" i="13"/>
  <c r="M72" i="13" s="1"/>
  <c r="N72" i="13" s="1"/>
  <c r="O72" i="13" s="1"/>
  <c r="M179" i="13" l="1"/>
  <c r="N179" i="13" s="1"/>
  <c r="O179" i="13" s="1"/>
  <c r="M165" i="13"/>
  <c r="N165" i="13" s="1"/>
  <c r="O165" i="13" s="1"/>
  <c r="M118" i="13"/>
  <c r="N118" i="13" s="1"/>
  <c r="O118" i="13" s="1"/>
  <c r="M133" i="13"/>
  <c r="N133" i="13" s="1"/>
  <c r="O133" i="13" s="1"/>
  <c r="M103" i="13"/>
  <c r="N103" i="13" s="1"/>
  <c r="O103" i="13" s="1"/>
  <c r="M98" i="13"/>
  <c r="N98" i="13" s="1"/>
  <c r="O98" i="13" s="1"/>
  <c r="M87" i="13"/>
  <c r="N87" i="13" s="1"/>
  <c r="O87" i="13" s="1"/>
  <c r="M95" i="13"/>
  <c r="N95" i="13" s="1"/>
  <c r="O95" i="13" s="1"/>
  <c r="I83" i="13" l="1"/>
  <c r="I79" i="13"/>
  <c r="I70" i="13"/>
  <c r="I66" i="13"/>
  <c r="I62" i="13"/>
  <c r="I58" i="13"/>
  <c r="I54" i="13"/>
  <c r="I50" i="13"/>
  <c r="D24" i="10" l="1"/>
  <c r="I35" i="13"/>
  <c r="I38" i="13"/>
  <c r="I43" i="13"/>
  <c r="I31" i="13"/>
  <c r="I27" i="13"/>
  <c r="I23" i="13"/>
  <c r="I19" i="13"/>
  <c r="I15" i="13"/>
  <c r="D15" i="10" l="1"/>
  <c r="I253" i="13"/>
  <c r="I180" i="13"/>
  <c r="I119" i="13"/>
  <c r="D28" i="10" l="1"/>
  <c r="D21" i="10"/>
  <c r="D32" i="10"/>
  <c r="D23" i="10"/>
  <c r="D25" i="10"/>
  <c r="D26" i="10"/>
  <c r="D27" i="10"/>
  <c r="D29" i="10"/>
  <c r="D30" i="10"/>
  <c r="D31" i="10"/>
  <c r="D14" i="10"/>
  <c r="D16" i="10"/>
  <c r="D17" i="10"/>
  <c r="D18" i="10"/>
  <c r="D19" i="10"/>
  <c r="D20" i="10"/>
  <c r="D22" i="10"/>
  <c r="D13" i="10"/>
  <c r="L252" i="13" l="1"/>
  <c r="L255" i="13"/>
  <c r="L256" i="13"/>
  <c r="L258" i="13"/>
  <c r="L260" i="13"/>
  <c r="L262" i="13"/>
  <c r="L264" i="13"/>
  <c r="L265" i="13"/>
  <c r="L268" i="13"/>
  <c r="L269" i="13"/>
  <c r="L271" i="13"/>
  <c r="L272" i="13"/>
  <c r="L276" i="13"/>
  <c r="L277" i="13"/>
  <c r="I276" i="13"/>
  <c r="I277" i="13"/>
  <c r="I269" i="13"/>
  <c r="I270" i="13"/>
  <c r="I271" i="13"/>
  <c r="I272" i="13"/>
  <c r="I273" i="13"/>
  <c r="I256" i="13"/>
  <c r="I255" i="13"/>
  <c r="I265" i="13"/>
  <c r="L242" i="13"/>
  <c r="L244" i="13"/>
  <c r="L246" i="13"/>
  <c r="L248" i="13"/>
  <c r="L249" i="13"/>
  <c r="L250" i="13"/>
  <c r="L251" i="13"/>
  <c r="L286" i="13"/>
  <c r="L283" i="13"/>
  <c r="I286" i="13"/>
  <c r="I285" i="13"/>
  <c r="I283" i="13"/>
  <c r="L213" i="13"/>
  <c r="L215" i="13"/>
  <c r="L217" i="13"/>
  <c r="L219" i="13"/>
  <c r="L220" i="13"/>
  <c r="L221" i="13"/>
  <c r="L222" i="13"/>
  <c r="L223" i="13"/>
  <c r="L224" i="13"/>
  <c r="L225" i="13"/>
  <c r="L227" i="13"/>
  <c r="L228" i="13"/>
  <c r="L229" i="13"/>
  <c r="L230" i="13"/>
  <c r="L231" i="13"/>
  <c r="L232" i="13"/>
  <c r="L233" i="13"/>
  <c r="L234" i="13"/>
  <c r="L235" i="13"/>
  <c r="L236" i="13"/>
  <c r="L238" i="13"/>
  <c r="L239" i="13"/>
  <c r="I238" i="13"/>
  <c r="I233" i="13"/>
  <c r="I234" i="13"/>
  <c r="I213" i="13"/>
  <c r="I214" i="13"/>
  <c r="I215" i="13"/>
  <c r="I216" i="13"/>
  <c r="I217" i="13"/>
  <c r="I218" i="13"/>
  <c r="I219" i="13"/>
  <c r="I220" i="13"/>
  <c r="I221" i="13"/>
  <c r="I222" i="13"/>
  <c r="I223" i="13"/>
  <c r="I224" i="13"/>
  <c r="I225" i="13"/>
  <c r="I226" i="13"/>
  <c r="I227" i="13"/>
  <c r="I228" i="13"/>
  <c r="I229" i="13"/>
  <c r="I230" i="13"/>
  <c r="I231" i="13"/>
  <c r="I232" i="13"/>
  <c r="I235" i="13"/>
  <c r="I236" i="13"/>
  <c r="I237" i="13"/>
  <c r="I239" i="13"/>
  <c r="L188" i="13"/>
  <c r="L189" i="13"/>
  <c r="L190" i="13"/>
  <c r="L191" i="13"/>
  <c r="L192" i="13"/>
  <c r="L193" i="13"/>
  <c r="L195" i="13"/>
  <c r="L197" i="13"/>
  <c r="L199" i="13"/>
  <c r="L203" i="13"/>
  <c r="L204" i="13"/>
  <c r="L176" i="13"/>
  <c r="L140" i="13"/>
  <c r="L152" i="13"/>
  <c r="L148" i="13"/>
  <c r="L146" i="13"/>
  <c r="L156" i="13"/>
  <c r="L160" i="13"/>
  <c r="L166" i="13"/>
  <c r="L170" i="13"/>
  <c r="L174" i="13"/>
  <c r="L180" i="13"/>
  <c r="M180" i="13" s="1"/>
  <c r="N180" i="13" s="1"/>
  <c r="O180" i="13" s="1"/>
  <c r="I140" i="13"/>
  <c r="I142" i="13"/>
  <c r="I143" i="13"/>
  <c r="I144" i="13"/>
  <c r="I146" i="13"/>
  <c r="I147" i="13"/>
  <c r="I148" i="13"/>
  <c r="I150" i="13"/>
  <c r="I151" i="13"/>
  <c r="I152" i="13"/>
  <c r="I154" i="13"/>
  <c r="I155" i="13"/>
  <c r="I156" i="13"/>
  <c r="I158" i="13"/>
  <c r="I159" i="13"/>
  <c r="I160" i="13"/>
  <c r="I162" i="13"/>
  <c r="I163" i="13"/>
  <c r="I164" i="13"/>
  <c r="I166" i="13"/>
  <c r="I167" i="13"/>
  <c r="I168" i="13"/>
  <c r="I170" i="13"/>
  <c r="I171" i="13"/>
  <c r="I172" i="13"/>
  <c r="I174" i="13"/>
  <c r="I175" i="13"/>
  <c r="I176" i="13"/>
  <c r="I178" i="13"/>
  <c r="L129" i="13"/>
  <c r="L125" i="13"/>
  <c r="H135" i="13"/>
  <c r="L119" i="13"/>
  <c r="L116" i="13"/>
  <c r="L113" i="13"/>
  <c r="L109" i="13"/>
  <c r="L105" i="13"/>
  <c r="I124" i="13"/>
  <c r="I125" i="13"/>
  <c r="I126" i="13"/>
  <c r="I128" i="13"/>
  <c r="I129" i="13"/>
  <c r="I130" i="13"/>
  <c r="I134" i="13"/>
  <c r="I105" i="13"/>
  <c r="I106" i="13"/>
  <c r="I108" i="13"/>
  <c r="I109" i="13"/>
  <c r="I110" i="13"/>
  <c r="I112" i="13"/>
  <c r="I113" i="13"/>
  <c r="I114" i="13"/>
  <c r="I116" i="13"/>
  <c r="I117" i="13"/>
  <c r="L96" i="13"/>
  <c r="L94" i="13"/>
  <c r="L92" i="13"/>
  <c r="L88" i="13"/>
  <c r="L84" i="13"/>
  <c r="L80" i="13"/>
  <c r="I78" i="13"/>
  <c r="I80" i="13"/>
  <c r="I81" i="13"/>
  <c r="I82" i="13"/>
  <c r="I84" i="13"/>
  <c r="I85" i="13"/>
  <c r="I86" i="13"/>
  <c r="I88" i="13"/>
  <c r="I89" i="13"/>
  <c r="I90" i="13"/>
  <c r="I92" i="13"/>
  <c r="I93" i="13"/>
  <c r="I94" i="13"/>
  <c r="I96" i="13"/>
  <c r="I97" i="13"/>
  <c r="L74" i="13"/>
  <c r="L71" i="13"/>
  <c r="L67" i="13"/>
  <c r="L63" i="13"/>
  <c r="L59" i="13"/>
  <c r="I74" i="13"/>
  <c r="I71" i="13"/>
  <c r="I67" i="13"/>
  <c r="I63" i="13"/>
  <c r="I59" i="13"/>
  <c r="L51" i="13"/>
  <c r="L55" i="13"/>
  <c r="I55" i="13"/>
  <c r="I51" i="13"/>
  <c r="L40" i="13"/>
  <c r="L36" i="13"/>
  <c r="I36" i="13"/>
  <c r="I40" i="13"/>
  <c r="L42" i="13"/>
  <c r="L32" i="13"/>
  <c r="L28" i="13"/>
  <c r="I42" i="13"/>
  <c r="I32" i="13"/>
  <c r="I28" i="13"/>
  <c r="L24" i="13"/>
  <c r="L20" i="13"/>
  <c r="I24" i="13"/>
  <c r="I20" i="13"/>
  <c r="I16" i="13"/>
  <c r="M256" i="13" l="1"/>
  <c r="N256" i="13" s="1"/>
  <c r="M234" i="13"/>
  <c r="N234" i="13" s="1"/>
  <c r="O234" i="13" s="1"/>
  <c r="M92" i="13"/>
  <c r="N92" i="13" s="1"/>
  <c r="O92" i="13" s="1"/>
  <c r="M71" i="13"/>
  <c r="N71" i="13" s="1"/>
  <c r="O71" i="13" s="1"/>
  <c r="M24" i="13"/>
  <c r="N24" i="13" s="1"/>
  <c r="O24" i="13" s="1"/>
  <c r="M74" i="13"/>
  <c r="N74" i="13" s="1"/>
  <c r="O74" i="13" s="1"/>
  <c r="M80" i="13"/>
  <c r="N80" i="13" s="1"/>
  <c r="O80" i="13" s="1"/>
  <c r="M129" i="13"/>
  <c r="N129" i="13" s="1"/>
  <c r="O129" i="13" s="1"/>
  <c r="M113" i="13"/>
  <c r="N113" i="13" s="1"/>
  <c r="O113" i="13" s="1"/>
  <c r="M32" i="13"/>
  <c r="N32" i="13" s="1"/>
  <c r="O32" i="13" s="1"/>
  <c r="M20" i="13"/>
  <c r="N20" i="13" s="1"/>
  <c r="O20" i="13" s="1"/>
  <c r="M125" i="13"/>
  <c r="N125" i="13" s="1"/>
  <c r="O125" i="13" s="1"/>
  <c r="M36" i="13"/>
  <c r="M84" i="13"/>
  <c r="N84" i="13" s="1"/>
  <c r="O84" i="13" s="1"/>
  <c r="M105" i="13"/>
  <c r="N105" i="13" s="1"/>
  <c r="O105" i="13" s="1"/>
  <c r="M130" i="13"/>
  <c r="N130" i="13" s="1"/>
  <c r="O130" i="13" s="1"/>
  <c r="M40" i="13"/>
  <c r="N40" i="13" s="1"/>
  <c r="O40" i="13" s="1"/>
  <c r="M88" i="13"/>
  <c r="N88" i="13" s="1"/>
  <c r="O88" i="13" s="1"/>
  <c r="M109" i="13"/>
  <c r="N109" i="13" s="1"/>
  <c r="O109" i="13" s="1"/>
  <c r="M55" i="13"/>
  <c r="N55" i="13" s="1"/>
  <c r="O55" i="13" s="1"/>
  <c r="M63" i="13"/>
  <c r="N63" i="13" s="1"/>
  <c r="O63" i="13" s="1"/>
  <c r="M96" i="13"/>
  <c r="N96" i="13" s="1"/>
  <c r="O96" i="13" s="1"/>
  <c r="M119" i="13"/>
  <c r="N119" i="13" s="1"/>
  <c r="O119" i="13" s="1"/>
  <c r="M16" i="13"/>
  <c r="N16" i="13" s="1"/>
  <c r="O16" i="13" s="1"/>
  <c r="M28" i="13"/>
  <c r="N28" i="13" s="1"/>
  <c r="O28" i="13" s="1"/>
  <c r="M59" i="13"/>
  <c r="N59" i="13" s="1"/>
  <c r="O59" i="13" s="1"/>
  <c r="M94" i="13"/>
  <c r="N94" i="13" s="1"/>
  <c r="O94" i="13" s="1"/>
  <c r="M116" i="13"/>
  <c r="N116" i="13" s="1"/>
  <c r="O116" i="13" s="1"/>
  <c r="M42" i="13"/>
  <c r="N42" i="13" s="1"/>
  <c r="O42" i="13" s="1"/>
  <c r="M51" i="13"/>
  <c r="N51" i="13" s="1"/>
  <c r="O51" i="13" s="1"/>
  <c r="M67" i="13"/>
  <c r="N67" i="13" s="1"/>
  <c r="O67" i="13" s="1"/>
  <c r="M97" i="13"/>
  <c r="N97" i="13" s="1"/>
  <c r="O97" i="13" s="1"/>
  <c r="M270" i="13"/>
  <c r="N270" i="13" s="1"/>
  <c r="O270" i="13" s="1"/>
  <c r="M255" i="13"/>
  <c r="N255" i="13" s="1"/>
  <c r="O255" i="13" s="1"/>
  <c r="M272" i="13"/>
  <c r="N272" i="13" s="1"/>
  <c r="O272" i="13" s="1"/>
  <c r="M269" i="13"/>
  <c r="N269" i="13" s="1"/>
  <c r="O269" i="13" s="1"/>
  <c r="M276" i="13"/>
  <c r="N276" i="13" s="1"/>
  <c r="O276" i="13" s="1"/>
  <c r="M271" i="13"/>
  <c r="N271" i="13" s="1"/>
  <c r="O271" i="13" s="1"/>
  <c r="O256" i="13"/>
  <c r="M277" i="13"/>
  <c r="N277" i="13" s="1"/>
  <c r="O277" i="13" s="1"/>
  <c r="M273" i="13"/>
  <c r="N273" i="13" s="1"/>
  <c r="O273" i="13" s="1"/>
  <c r="M265" i="13"/>
  <c r="N265" i="13" s="1"/>
  <c r="O265" i="13" s="1"/>
  <c r="M253" i="13"/>
  <c r="N253" i="13" s="1"/>
  <c r="O253" i="13" s="1"/>
  <c r="M214" i="13"/>
  <c r="N214" i="13" s="1"/>
  <c r="O214" i="13" s="1"/>
  <c r="M220" i="13"/>
  <c r="N220" i="13" s="1"/>
  <c r="O220" i="13" s="1"/>
  <c r="M236" i="13"/>
  <c r="N236" i="13" s="1"/>
  <c r="O236" i="13" s="1"/>
  <c r="M226" i="13"/>
  <c r="N226" i="13" s="1"/>
  <c r="O226" i="13" s="1"/>
  <c r="M213" i="13"/>
  <c r="N213" i="13" s="1"/>
  <c r="O213" i="13" s="1"/>
  <c r="M283" i="13"/>
  <c r="N283" i="13" s="1"/>
  <c r="O283" i="13" s="1"/>
  <c r="M232" i="13"/>
  <c r="N232" i="13" s="1"/>
  <c r="O232" i="13" s="1"/>
  <c r="M224" i="13"/>
  <c r="N224" i="13" s="1"/>
  <c r="O224" i="13" s="1"/>
  <c r="M218" i="13"/>
  <c r="N218" i="13" s="1"/>
  <c r="O218" i="13" s="1"/>
  <c r="M216" i="13"/>
  <c r="N216" i="13" s="1"/>
  <c r="O216" i="13" s="1"/>
  <c r="M228" i="13"/>
  <c r="N228" i="13" s="1"/>
  <c r="O228" i="13" s="1"/>
  <c r="M286" i="13"/>
  <c r="N286" i="13" s="1"/>
  <c r="O286" i="13" s="1"/>
  <c r="M285" i="13"/>
  <c r="N285" i="13" s="1"/>
  <c r="O285" i="13" s="1"/>
  <c r="M230" i="13"/>
  <c r="N230" i="13" s="1"/>
  <c r="O230" i="13" s="1"/>
  <c r="M219" i="13"/>
  <c r="N219" i="13" s="1"/>
  <c r="O219" i="13" s="1"/>
  <c r="M238" i="13"/>
  <c r="N238" i="13" s="1"/>
  <c r="O238" i="13" s="1"/>
  <c r="M225" i="13"/>
  <c r="N225" i="13" s="1"/>
  <c r="O225" i="13" s="1"/>
  <c r="M235" i="13"/>
  <c r="N235" i="13" s="1"/>
  <c r="O235" i="13" s="1"/>
  <c r="M223" i="13"/>
  <c r="N223" i="13" s="1"/>
  <c r="O223" i="13" s="1"/>
  <c r="M237" i="13"/>
  <c r="N237" i="13" s="1"/>
  <c r="O237" i="13" s="1"/>
  <c r="M227" i="13"/>
  <c r="N227" i="13" s="1"/>
  <c r="O227" i="13" s="1"/>
  <c r="M221" i="13"/>
  <c r="N221" i="13" s="1"/>
  <c r="O221" i="13" s="1"/>
  <c r="M231" i="13"/>
  <c r="N231" i="13" s="1"/>
  <c r="O231" i="13" s="1"/>
  <c r="M222" i="13"/>
  <c r="N222" i="13" s="1"/>
  <c r="O222" i="13" s="1"/>
  <c r="M217" i="13"/>
  <c r="N217" i="13" s="1"/>
  <c r="O217" i="13" s="1"/>
  <c r="M233" i="13"/>
  <c r="N233" i="13" s="1"/>
  <c r="O233" i="13" s="1"/>
  <c r="M229" i="13"/>
  <c r="N229" i="13" s="1"/>
  <c r="O229" i="13" s="1"/>
  <c r="M215" i="13"/>
  <c r="N215" i="13" s="1"/>
  <c r="O215" i="13" s="1"/>
  <c r="M239" i="13"/>
  <c r="N239" i="13" s="1"/>
  <c r="O239" i="13" s="1"/>
  <c r="M190" i="13"/>
  <c r="N190" i="13" s="1"/>
  <c r="O190" i="13" s="1"/>
  <c r="M189" i="13"/>
  <c r="N189" i="13" s="1"/>
  <c r="O189" i="13" s="1"/>
  <c r="M192" i="13"/>
  <c r="N192" i="13" s="1"/>
  <c r="O192" i="13" s="1"/>
  <c r="M203" i="13"/>
  <c r="N203" i="13" s="1"/>
  <c r="O203" i="13" s="1"/>
  <c r="M188" i="13"/>
  <c r="N188" i="13" s="1"/>
  <c r="O188" i="13" s="1"/>
  <c r="M193" i="13"/>
  <c r="N193" i="13" s="1"/>
  <c r="O193" i="13" s="1"/>
  <c r="M174" i="13"/>
  <c r="N174" i="13" s="1"/>
  <c r="O174" i="13" s="1"/>
  <c r="M152" i="13"/>
  <c r="N152" i="13" s="1"/>
  <c r="O152" i="13" s="1"/>
  <c r="M166" i="13"/>
  <c r="N166" i="13" s="1"/>
  <c r="O166" i="13" s="1"/>
  <c r="M146" i="13"/>
  <c r="N146" i="13" s="1"/>
  <c r="O146" i="13" s="1"/>
  <c r="M140" i="13"/>
  <c r="N140" i="13" s="1"/>
  <c r="O140" i="13" s="1"/>
  <c r="M156" i="13"/>
  <c r="N156" i="13" s="1"/>
  <c r="O156" i="13" s="1"/>
  <c r="M160" i="13"/>
  <c r="N160" i="13" s="1"/>
  <c r="O160" i="13" s="1"/>
  <c r="M170" i="13"/>
  <c r="N170" i="13" s="1"/>
  <c r="O170" i="13" s="1"/>
  <c r="M148" i="13"/>
  <c r="N148" i="13" s="1"/>
  <c r="O148" i="13" s="1"/>
  <c r="M176" i="13"/>
  <c r="N176" i="13" s="1"/>
  <c r="O176" i="13" s="1"/>
  <c r="L47" i="13"/>
  <c r="L46" i="13"/>
  <c r="L44" i="13" l="1"/>
  <c r="J12" i="1"/>
  <c r="J15" i="1" s="1"/>
  <c r="L282" i="13" l="1"/>
  <c r="L281" i="13"/>
  <c r="L280" i="13"/>
  <c r="L212" i="13"/>
  <c r="L210" i="13"/>
  <c r="L208" i="13"/>
  <c r="L187" i="13"/>
  <c r="L186" i="13"/>
  <c r="L185" i="13"/>
  <c r="L183" i="13"/>
  <c r="L178" i="13"/>
  <c r="L172" i="13"/>
  <c r="L168" i="13"/>
  <c r="L164" i="13"/>
  <c r="L163" i="13"/>
  <c r="L162" i="13"/>
  <c r="L158" i="13"/>
  <c r="L154" i="13"/>
  <c r="L150" i="13"/>
  <c r="L144" i="13"/>
  <c r="L142" i="13"/>
  <c r="L134" i="13"/>
  <c r="M134" i="13" s="1"/>
  <c r="L132" i="13"/>
  <c r="M132" i="13" s="1"/>
  <c r="L128" i="13"/>
  <c r="M128" i="13" s="1"/>
  <c r="M126" i="13"/>
  <c r="L124" i="13"/>
  <c r="M124" i="13" s="1"/>
  <c r="L117" i="13"/>
  <c r="M117" i="13" s="1"/>
  <c r="M114" i="13"/>
  <c r="L112" i="13"/>
  <c r="M110" i="13"/>
  <c r="L108" i="13"/>
  <c r="M108" i="13" s="1"/>
  <c r="M106" i="13"/>
  <c r="L104" i="13"/>
  <c r="L99" i="13"/>
  <c r="M93" i="13"/>
  <c r="L90" i="13"/>
  <c r="M90" i="13" s="1"/>
  <c r="M89" i="13"/>
  <c r="L86" i="13"/>
  <c r="M86" i="13" s="1"/>
  <c r="M85" i="13"/>
  <c r="L82" i="13"/>
  <c r="M82" i="13" s="1"/>
  <c r="M81" i="13"/>
  <c r="L78" i="13"/>
  <c r="M78" i="13" s="1"/>
  <c r="L75" i="13"/>
  <c r="L73" i="13"/>
  <c r="L69" i="13"/>
  <c r="L65" i="13"/>
  <c r="L61" i="13"/>
  <c r="L57" i="13"/>
  <c r="L53" i="13"/>
  <c r="L49" i="13"/>
  <c r="L39" i="13"/>
  <c r="L34" i="13"/>
  <c r="L33" i="13"/>
  <c r="L30" i="13"/>
  <c r="L26" i="13"/>
  <c r="L22" i="13"/>
  <c r="L18" i="13"/>
  <c r="J135" i="13" l="1"/>
  <c r="K287" i="13"/>
  <c r="H287" i="13"/>
  <c r="I282" i="13"/>
  <c r="I280" i="13"/>
  <c r="I275" i="13"/>
  <c r="M275" i="13" s="1"/>
  <c r="N275" i="13" s="1"/>
  <c r="O275" i="13" s="1"/>
  <c r="I268" i="13"/>
  <c r="M268" i="13" s="1"/>
  <c r="N268" i="13" s="1"/>
  <c r="O268" i="13" s="1"/>
  <c r="I266" i="13"/>
  <c r="M266" i="13" s="1"/>
  <c r="N266" i="13" s="1"/>
  <c r="O266" i="13" s="1"/>
  <c r="I264" i="13"/>
  <c r="M264" i="13" s="1"/>
  <c r="N264" i="13" s="1"/>
  <c r="O264" i="13" s="1"/>
  <c r="I263" i="13"/>
  <c r="M263" i="13" s="1"/>
  <c r="N263" i="13" s="1"/>
  <c r="O263" i="13" s="1"/>
  <c r="I262" i="13"/>
  <c r="M262" i="13" s="1"/>
  <c r="N262" i="13" s="1"/>
  <c r="O262" i="13" s="1"/>
  <c r="I261" i="13"/>
  <c r="M261" i="13" s="1"/>
  <c r="N261" i="13" s="1"/>
  <c r="O261" i="13" s="1"/>
  <c r="I260" i="13"/>
  <c r="M260" i="13" s="1"/>
  <c r="N260" i="13" s="1"/>
  <c r="O260" i="13" s="1"/>
  <c r="I259" i="13"/>
  <c r="M259" i="13" s="1"/>
  <c r="N259" i="13" s="1"/>
  <c r="O259" i="13" s="1"/>
  <c r="I258" i="13"/>
  <c r="M258" i="13" s="1"/>
  <c r="N258" i="13" s="1"/>
  <c r="O258" i="13" s="1"/>
  <c r="I257" i="13"/>
  <c r="M257" i="13" s="1"/>
  <c r="N257" i="13" s="1"/>
  <c r="O257" i="13" s="1"/>
  <c r="I252" i="13"/>
  <c r="M252" i="13" s="1"/>
  <c r="N252" i="13" s="1"/>
  <c r="O252" i="13" s="1"/>
  <c r="I251" i="13"/>
  <c r="I250" i="13"/>
  <c r="I249" i="13"/>
  <c r="I248" i="13"/>
  <c r="I247" i="13"/>
  <c r="I246" i="13"/>
  <c r="I245" i="13"/>
  <c r="I244" i="13"/>
  <c r="I243" i="13"/>
  <c r="I242" i="13"/>
  <c r="I241" i="13"/>
  <c r="M244" i="13" l="1"/>
  <c r="N244" i="13" s="1"/>
  <c r="O244" i="13" s="1"/>
  <c r="M245" i="13"/>
  <c r="N245" i="13" s="1"/>
  <c r="O245" i="13" s="1"/>
  <c r="M280" i="13"/>
  <c r="N280" i="13" s="1"/>
  <c r="O280" i="13" s="1"/>
  <c r="M242" i="13"/>
  <c r="N242" i="13" s="1"/>
  <c r="O242" i="13" s="1"/>
  <c r="M250" i="13"/>
  <c r="N250" i="13" s="1"/>
  <c r="O250" i="13" s="1"/>
  <c r="M248" i="13"/>
  <c r="N248" i="13" s="1"/>
  <c r="O248" i="13" s="1"/>
  <c r="M282" i="13"/>
  <c r="N282" i="13" s="1"/>
  <c r="O282" i="13" s="1"/>
  <c r="M241" i="13"/>
  <c r="N241" i="13" s="1"/>
  <c r="O241" i="13" s="1"/>
  <c r="M249" i="13"/>
  <c r="N249" i="13" s="1"/>
  <c r="O249" i="13" s="1"/>
  <c r="M246" i="13"/>
  <c r="N246" i="13" s="1"/>
  <c r="O246" i="13" s="1"/>
  <c r="M243" i="13"/>
  <c r="N243" i="13" s="1"/>
  <c r="O243" i="13" s="1"/>
  <c r="M247" i="13"/>
  <c r="N247" i="13" s="1"/>
  <c r="O247" i="13" s="1"/>
  <c r="M251" i="13"/>
  <c r="N251" i="13" s="1"/>
  <c r="O251" i="13" s="1"/>
  <c r="I212" i="13"/>
  <c r="I210" i="13"/>
  <c r="I208" i="13"/>
  <c r="M200" i="13"/>
  <c r="N200" i="13" s="1"/>
  <c r="O200" i="13" s="1"/>
  <c r="M197" i="13"/>
  <c r="N197" i="13" s="1"/>
  <c r="O197" i="13" s="1"/>
  <c r="M204" i="13"/>
  <c r="N204" i="13" s="1"/>
  <c r="O204" i="13" s="1"/>
  <c r="M199" i="13"/>
  <c r="N199" i="13" s="1"/>
  <c r="O199" i="13" s="1"/>
  <c r="M195" i="13"/>
  <c r="N195" i="13" s="1"/>
  <c r="O195" i="13" s="1"/>
  <c r="I185" i="13"/>
  <c r="I183" i="13"/>
  <c r="I104" i="13"/>
  <c r="M104" i="13" s="1"/>
  <c r="I99" i="13"/>
  <c r="M210" i="13" l="1"/>
  <c r="N210" i="13" s="1"/>
  <c r="O210" i="13" s="1"/>
  <c r="M212" i="13"/>
  <c r="N212" i="13" s="1"/>
  <c r="O212" i="13" s="1"/>
  <c r="M208" i="13"/>
  <c r="N208" i="13" s="1"/>
  <c r="O208" i="13" s="1"/>
  <c r="M144" i="13"/>
  <c r="N144" i="13" s="1"/>
  <c r="O144" i="13" s="1"/>
  <c r="M183" i="13"/>
  <c r="N183" i="13" s="1"/>
  <c r="O183" i="13" s="1"/>
  <c r="M150" i="13"/>
  <c r="N150" i="13" s="1"/>
  <c r="O150" i="13" s="1"/>
  <c r="M187" i="13"/>
  <c r="N187" i="13" s="1"/>
  <c r="O187" i="13" s="1"/>
  <c r="M185" i="13"/>
  <c r="N185" i="13" s="1"/>
  <c r="O185" i="13" s="1"/>
  <c r="M164" i="13"/>
  <c r="N164" i="13" s="1"/>
  <c r="O164" i="13" s="1"/>
  <c r="M158" i="13"/>
  <c r="N158" i="13" s="1"/>
  <c r="O158" i="13" s="1"/>
  <c r="M168" i="13"/>
  <c r="N168" i="13" s="1"/>
  <c r="O168" i="13" s="1"/>
  <c r="M178" i="13"/>
  <c r="N178" i="13" s="1"/>
  <c r="O178" i="13" s="1"/>
  <c r="M154" i="13"/>
  <c r="N154" i="13" s="1"/>
  <c r="O154" i="13" s="1"/>
  <c r="M162" i="13"/>
  <c r="N162" i="13" s="1"/>
  <c r="O162" i="13" s="1"/>
  <c r="M142" i="13"/>
  <c r="N142" i="13" s="1"/>
  <c r="O142" i="13" s="1"/>
  <c r="M172" i="13"/>
  <c r="N172" i="13" s="1"/>
  <c r="O172" i="13" s="1"/>
  <c r="N117" i="13"/>
  <c r="O117" i="13" s="1"/>
  <c r="N104" i="13"/>
  <c r="O104" i="13" s="1"/>
  <c r="N108" i="13"/>
  <c r="O108" i="13" s="1"/>
  <c r="N124" i="13"/>
  <c r="O124" i="13" s="1"/>
  <c r="N128" i="13"/>
  <c r="O128" i="13" s="1"/>
  <c r="N134" i="13"/>
  <c r="O134" i="13" s="1"/>
  <c r="M99" i="13"/>
  <c r="N99" i="13" s="1"/>
  <c r="O99" i="13" s="1"/>
  <c r="N86" i="13"/>
  <c r="O86" i="13" s="1"/>
  <c r="N90" i="13"/>
  <c r="O90" i="13" s="1"/>
  <c r="N82" i="13"/>
  <c r="O82" i="13" s="1"/>
  <c r="N78" i="13"/>
  <c r="O78" i="13" s="1"/>
  <c r="I73" i="13"/>
  <c r="M73" i="13" s="1"/>
  <c r="I68" i="13"/>
  <c r="M68" i="13" s="1"/>
  <c r="I64" i="13"/>
  <c r="M64" i="13" s="1"/>
  <c r="I60" i="13"/>
  <c r="M60" i="13" s="1"/>
  <c r="I56" i="13"/>
  <c r="M56" i="13" s="1"/>
  <c r="I52" i="13"/>
  <c r="M52" i="13" s="1"/>
  <c r="I48" i="13"/>
  <c r="I41" i="13"/>
  <c r="M41" i="13" s="1"/>
  <c r="I37" i="13"/>
  <c r="M37" i="13" s="1"/>
  <c r="I33" i="13"/>
  <c r="M33" i="13" s="1"/>
  <c r="I29" i="13"/>
  <c r="M29" i="13" s="1"/>
  <c r="I25" i="13"/>
  <c r="M25" i="13" s="1"/>
  <c r="I21" i="13"/>
  <c r="M21" i="13" s="1"/>
  <c r="I17" i="13"/>
  <c r="M17" i="13" s="1"/>
  <c r="I13" i="13"/>
  <c r="M13" i="13" s="1"/>
  <c r="I14" i="13"/>
  <c r="M14" i="13" s="1"/>
  <c r="N14" i="13" s="1"/>
  <c r="O14" i="13" s="1"/>
  <c r="N64" i="13" l="1"/>
  <c r="O64" i="13" s="1"/>
  <c r="N52" i="13"/>
  <c r="O52" i="13" s="1"/>
  <c r="N68" i="13"/>
  <c r="O68" i="13" s="1"/>
  <c r="N56" i="13"/>
  <c r="O56" i="13" s="1"/>
  <c r="M48" i="13"/>
  <c r="N48" i="13" s="1"/>
  <c r="O48" i="13" s="1"/>
  <c r="N60" i="13"/>
  <c r="O60" i="13" s="1"/>
  <c r="N73" i="13"/>
  <c r="O73" i="13" s="1"/>
  <c r="N37" i="13"/>
  <c r="O37" i="13" s="1"/>
  <c r="N29" i="13"/>
  <c r="O29" i="13" s="1"/>
  <c r="N41" i="13"/>
  <c r="O41" i="13" s="1"/>
  <c r="N33" i="13"/>
  <c r="O33" i="13" s="1"/>
  <c r="N25" i="13"/>
  <c r="O25" i="13" s="1"/>
  <c r="N21" i="13"/>
  <c r="J41" i="16" l="1"/>
  <c r="J37" i="16"/>
  <c r="J35" i="16"/>
  <c r="J32" i="16"/>
  <c r="J27" i="16"/>
  <c r="J25" i="16"/>
  <c r="J21" i="16"/>
  <c r="J19" i="16"/>
  <c r="J16" i="16"/>
  <c r="J13" i="16"/>
  <c r="J10" i="16"/>
  <c r="J6" i="16"/>
  <c r="J43" i="16" l="1"/>
  <c r="M175" i="13" l="1"/>
  <c r="N175" i="13" s="1"/>
  <c r="O175" i="13" s="1"/>
  <c r="M171" i="13"/>
  <c r="N171" i="13" s="1"/>
  <c r="O171" i="13" s="1"/>
  <c r="M167" i="13"/>
  <c r="N167" i="13" s="1"/>
  <c r="O167" i="13" s="1"/>
  <c r="I53" i="13" l="1"/>
  <c r="M53" i="13" s="1"/>
  <c r="N53" i="13" l="1"/>
  <c r="O53" i="13" s="1"/>
  <c r="I279" i="13"/>
  <c r="M279" i="13" l="1"/>
  <c r="N279" i="13" s="1"/>
  <c r="O279" i="13" s="1"/>
  <c r="M281" i="13"/>
  <c r="N281" i="13" s="1"/>
  <c r="O281" i="13" s="1"/>
  <c r="M198" i="13"/>
  <c r="N198" i="13" s="1"/>
  <c r="O198" i="13" s="1"/>
  <c r="I102" i="13"/>
  <c r="I75" i="13"/>
  <c r="M75" i="13" s="1"/>
  <c r="I44" i="13"/>
  <c r="M44" i="13" s="1"/>
  <c r="M163" i="13" l="1"/>
  <c r="N163" i="13" s="1"/>
  <c r="O163" i="13" s="1"/>
  <c r="M159" i="13"/>
  <c r="N159" i="13" s="1"/>
  <c r="O159" i="13" s="1"/>
  <c r="M102" i="13"/>
  <c r="N102" i="13" s="1"/>
  <c r="O102" i="13" s="1"/>
  <c r="N132" i="13"/>
  <c r="O132" i="13" s="1"/>
  <c r="N106" i="13"/>
  <c r="O106" i="13" s="1"/>
  <c r="N93" i="13"/>
  <c r="O93" i="13" s="1"/>
  <c r="N75" i="13"/>
  <c r="O75" i="13" s="1"/>
  <c r="N44" i="13"/>
  <c r="O44" i="13" s="1"/>
  <c r="N114" i="13" l="1"/>
  <c r="O114" i="13" s="1"/>
  <c r="I211" i="13" l="1"/>
  <c r="M211" i="13" l="1"/>
  <c r="N211" i="13" s="1"/>
  <c r="O211" i="13" s="1"/>
  <c r="M196" i="13"/>
  <c r="N196" i="13" s="1"/>
  <c r="O196" i="13" s="1"/>
  <c r="I69" i="13"/>
  <c r="M69" i="13" s="1"/>
  <c r="N69" i="13" l="1"/>
  <c r="O69" i="13" s="1"/>
  <c r="I18" i="13"/>
  <c r="M18" i="13" s="1"/>
  <c r="N18" i="13" s="1"/>
  <c r="O18" i="13" s="1"/>
  <c r="I139" i="13"/>
  <c r="I182" i="13"/>
  <c r="I184" i="13"/>
  <c r="I186" i="13"/>
  <c r="M191" i="13"/>
  <c r="N191" i="13" s="1"/>
  <c r="O191" i="13" s="1"/>
  <c r="M194" i="13"/>
  <c r="N194" i="13" s="1"/>
  <c r="O194" i="13" s="1"/>
  <c r="M202" i="13"/>
  <c r="N202" i="13" s="1"/>
  <c r="O202" i="13" s="1"/>
  <c r="I207" i="13"/>
  <c r="I209" i="13"/>
  <c r="I65" i="13"/>
  <c r="M65" i="13" s="1"/>
  <c r="I47" i="13"/>
  <c r="I49" i="13"/>
  <c r="M49" i="13" s="1"/>
  <c r="I57" i="13"/>
  <c r="M57" i="13" s="1"/>
  <c r="I61" i="13"/>
  <c r="M61" i="13" s="1"/>
  <c r="I46" i="13"/>
  <c r="I22" i="13"/>
  <c r="M22" i="13" s="1"/>
  <c r="I26" i="13"/>
  <c r="M26" i="13" s="1"/>
  <c r="I30" i="13"/>
  <c r="M30" i="13" s="1"/>
  <c r="I34" i="13"/>
  <c r="M34" i="13" s="1"/>
  <c r="I39" i="13"/>
  <c r="M39" i="13" s="1"/>
  <c r="I122" i="13"/>
  <c r="I77" i="13"/>
  <c r="N111" i="14"/>
  <c r="L111" i="14"/>
  <c r="G111" i="14"/>
  <c r="K110" i="14"/>
  <c r="I110" i="14"/>
  <c r="F110" i="14"/>
  <c r="Q109" i="14" s="1"/>
  <c r="R109" i="14" s="1"/>
  <c r="S109" i="14" s="1"/>
  <c r="P109" i="14"/>
  <c r="K109" i="14"/>
  <c r="I109" i="14"/>
  <c r="F109" i="14"/>
  <c r="P108" i="14"/>
  <c r="K108" i="14"/>
  <c r="I108" i="14"/>
  <c r="F108" i="14"/>
  <c r="T108" i="14" s="1"/>
  <c r="U108" i="14" s="1"/>
  <c r="V108" i="14" s="1"/>
  <c r="P107" i="14"/>
  <c r="K107" i="14"/>
  <c r="I107" i="14"/>
  <c r="F107" i="14"/>
  <c r="Q107" i="14" s="1"/>
  <c r="R107" i="14" s="1"/>
  <c r="S107" i="14" s="1"/>
  <c r="P106" i="14"/>
  <c r="K106" i="14"/>
  <c r="I106" i="14"/>
  <c r="F106" i="14"/>
  <c r="T106" i="14" s="1"/>
  <c r="U106" i="14" s="1"/>
  <c r="V106" i="14" s="1"/>
  <c r="P105" i="14"/>
  <c r="K105" i="14"/>
  <c r="I105" i="14"/>
  <c r="F105" i="14"/>
  <c r="Q105" i="14" s="1"/>
  <c r="R105" i="14" s="1"/>
  <c r="S105" i="14" s="1"/>
  <c r="P104" i="14"/>
  <c r="K104" i="14"/>
  <c r="I104" i="14"/>
  <c r="F104" i="14"/>
  <c r="T104" i="14" s="1"/>
  <c r="U104" i="14" s="1"/>
  <c r="V104" i="14" s="1"/>
  <c r="P103" i="14"/>
  <c r="K103" i="14"/>
  <c r="I103" i="14"/>
  <c r="F103" i="14"/>
  <c r="Q103" i="14" s="1"/>
  <c r="R103" i="14" s="1"/>
  <c r="S103" i="14" s="1"/>
  <c r="P102" i="14"/>
  <c r="K102" i="14"/>
  <c r="I102" i="14"/>
  <c r="F102" i="14"/>
  <c r="T102" i="14" s="1"/>
  <c r="U102" i="14" s="1"/>
  <c r="V102" i="14" s="1"/>
  <c r="P101" i="14"/>
  <c r="K101" i="14"/>
  <c r="I101" i="14"/>
  <c r="F101" i="14"/>
  <c r="Q101" i="14" s="1"/>
  <c r="R101" i="14" s="1"/>
  <c r="S101" i="14" s="1"/>
  <c r="P100" i="14"/>
  <c r="K100" i="14"/>
  <c r="I100" i="14"/>
  <c r="F100" i="14"/>
  <c r="T100" i="14" s="1"/>
  <c r="U100" i="14" s="1"/>
  <c r="V100" i="14" s="1"/>
  <c r="P99" i="14"/>
  <c r="K99" i="14"/>
  <c r="I99" i="14"/>
  <c r="F99" i="14"/>
  <c r="Q99" i="14" s="1"/>
  <c r="R99" i="14" s="1"/>
  <c r="S99" i="14" s="1"/>
  <c r="P98" i="14"/>
  <c r="K98" i="14"/>
  <c r="I98" i="14"/>
  <c r="F98" i="14"/>
  <c r="T98" i="14" s="1"/>
  <c r="U98" i="14" s="1"/>
  <c r="V98" i="14" s="1"/>
  <c r="P96" i="14"/>
  <c r="K96" i="14"/>
  <c r="I96" i="14"/>
  <c r="F96" i="14"/>
  <c r="Q96" i="14" s="1"/>
  <c r="R96" i="14" s="1"/>
  <c r="S96" i="14" s="1"/>
  <c r="P95" i="14"/>
  <c r="K95" i="14"/>
  <c r="I95" i="14"/>
  <c r="F95" i="14"/>
  <c r="T95" i="14" s="1"/>
  <c r="U95" i="14" s="1"/>
  <c r="V95" i="14" s="1"/>
  <c r="K94" i="14"/>
  <c r="I94" i="14"/>
  <c r="F94" i="14"/>
  <c r="K93" i="14"/>
  <c r="I93" i="14"/>
  <c r="F93" i="14"/>
  <c r="P92" i="14"/>
  <c r="K92" i="14"/>
  <c r="I92" i="14"/>
  <c r="F92" i="14"/>
  <c r="T92" i="14" s="1"/>
  <c r="U92" i="14" s="1"/>
  <c r="V92" i="14" s="1"/>
  <c r="P91" i="14"/>
  <c r="K91" i="14"/>
  <c r="I91" i="14"/>
  <c r="F91" i="14"/>
  <c r="T91" i="14" s="1"/>
  <c r="U91" i="14" s="1"/>
  <c r="V91" i="14" s="1"/>
  <c r="P90" i="14"/>
  <c r="K90" i="14"/>
  <c r="I90" i="14"/>
  <c r="F90" i="14"/>
  <c r="Q90" i="14" s="1"/>
  <c r="R90" i="14" s="1"/>
  <c r="S90" i="14" s="1"/>
  <c r="K89" i="14"/>
  <c r="I89" i="14"/>
  <c r="F89" i="14"/>
  <c r="K88" i="14"/>
  <c r="I88" i="14"/>
  <c r="F88" i="14"/>
  <c r="P87" i="14"/>
  <c r="K87" i="14"/>
  <c r="I87" i="14"/>
  <c r="F87" i="14"/>
  <c r="T87" i="14" s="1"/>
  <c r="U87" i="14" s="1"/>
  <c r="V87" i="14" s="1"/>
  <c r="O86" i="14"/>
  <c r="O111" i="14" s="1"/>
  <c r="M86" i="14"/>
  <c r="K86" i="14"/>
  <c r="I86" i="14"/>
  <c r="F86" i="14"/>
  <c r="P85" i="14"/>
  <c r="K85" i="14"/>
  <c r="I85" i="14"/>
  <c r="F85" i="14"/>
  <c r="T85" i="14" s="1"/>
  <c r="U85" i="14" s="1"/>
  <c r="V85" i="14" s="1"/>
  <c r="M84" i="14"/>
  <c r="P84" i="14" s="1"/>
  <c r="K84" i="14"/>
  <c r="I84" i="14"/>
  <c r="F84" i="14"/>
  <c r="T84" i="14" s="1"/>
  <c r="U84" i="14" s="1"/>
  <c r="V84" i="14" s="1"/>
  <c r="P83" i="14"/>
  <c r="K83" i="14"/>
  <c r="I83" i="14"/>
  <c r="F83" i="14"/>
  <c r="T83" i="14" s="1"/>
  <c r="U83" i="14" s="1"/>
  <c r="V83" i="14" s="1"/>
  <c r="P82" i="14"/>
  <c r="K82" i="14"/>
  <c r="I82" i="14"/>
  <c r="F82" i="14"/>
  <c r="T82" i="14" s="1"/>
  <c r="U82" i="14" s="1"/>
  <c r="V82" i="14" s="1"/>
  <c r="P81" i="14"/>
  <c r="K81" i="14"/>
  <c r="I81" i="14"/>
  <c r="F81" i="14"/>
  <c r="Q81" i="14" s="1"/>
  <c r="R81" i="14" s="1"/>
  <c r="S81" i="14" s="1"/>
  <c r="P80" i="14"/>
  <c r="K80" i="14"/>
  <c r="I80" i="14"/>
  <c r="F80" i="14"/>
  <c r="T80" i="14" s="1"/>
  <c r="U80" i="14" s="1"/>
  <c r="V80" i="14" s="1"/>
  <c r="P79" i="14"/>
  <c r="K79" i="14"/>
  <c r="I79" i="14"/>
  <c r="F79" i="14"/>
  <c r="Q79" i="14" s="1"/>
  <c r="R79" i="14" s="1"/>
  <c r="S79" i="14" s="1"/>
  <c r="P77" i="14"/>
  <c r="K77" i="14"/>
  <c r="I77" i="14"/>
  <c r="F77" i="14"/>
  <c r="T77" i="14" s="1"/>
  <c r="U77" i="14" s="1"/>
  <c r="V77" i="14" s="1"/>
  <c r="P76" i="14"/>
  <c r="K76" i="14"/>
  <c r="I76" i="14"/>
  <c r="F76" i="14"/>
  <c r="T76" i="14" s="1"/>
  <c r="U76" i="14" s="1"/>
  <c r="V76" i="14" s="1"/>
  <c r="P75" i="14"/>
  <c r="K75" i="14"/>
  <c r="I75" i="14"/>
  <c r="F75" i="14"/>
  <c r="T75" i="14" s="1"/>
  <c r="U75" i="14" s="1"/>
  <c r="V75" i="14" s="1"/>
  <c r="P74" i="14"/>
  <c r="K74" i="14"/>
  <c r="I74" i="14"/>
  <c r="F74" i="14"/>
  <c r="T74" i="14" s="1"/>
  <c r="U74" i="14" s="1"/>
  <c r="V74" i="14" s="1"/>
  <c r="P73" i="14"/>
  <c r="K73" i="14"/>
  <c r="I73" i="14"/>
  <c r="F73" i="14"/>
  <c r="T73" i="14" s="1"/>
  <c r="U73" i="14" s="1"/>
  <c r="V73" i="14" s="1"/>
  <c r="P72" i="14"/>
  <c r="K72" i="14"/>
  <c r="I72" i="14"/>
  <c r="F72" i="14"/>
  <c r="T72" i="14" s="1"/>
  <c r="U72" i="14" s="1"/>
  <c r="V72" i="14" s="1"/>
  <c r="M71" i="14"/>
  <c r="P71" i="14" s="1"/>
  <c r="K71" i="14"/>
  <c r="I71" i="14"/>
  <c r="F71" i="14"/>
  <c r="T71" i="14" s="1"/>
  <c r="U71" i="14" s="1"/>
  <c r="V71" i="14" s="1"/>
  <c r="M70" i="14"/>
  <c r="K70" i="14"/>
  <c r="I70" i="14"/>
  <c r="F70" i="14"/>
  <c r="T70" i="14" s="1"/>
  <c r="U70" i="14" s="1"/>
  <c r="V70" i="14" s="1"/>
  <c r="P69" i="14"/>
  <c r="K69" i="14"/>
  <c r="I69" i="14"/>
  <c r="F69" i="14"/>
  <c r="Q69" i="14" s="1"/>
  <c r="R69" i="14" s="1"/>
  <c r="S69" i="14" s="1"/>
  <c r="P68" i="14"/>
  <c r="K68" i="14"/>
  <c r="I68" i="14"/>
  <c r="F68" i="14"/>
  <c r="Q68" i="14" s="1"/>
  <c r="R68" i="14" s="1"/>
  <c r="S68" i="14" s="1"/>
  <c r="P67" i="14"/>
  <c r="K67" i="14"/>
  <c r="I67" i="14"/>
  <c r="F67" i="14"/>
  <c r="T67" i="14" s="1"/>
  <c r="U67" i="14" s="1"/>
  <c r="V67" i="14" s="1"/>
  <c r="T65" i="14"/>
  <c r="U65" i="14" s="1"/>
  <c r="V65" i="14" s="1"/>
  <c r="Q65" i="14"/>
  <c r="R65" i="14" s="1"/>
  <c r="S65" i="14" s="1"/>
  <c r="P65" i="14"/>
  <c r="K65" i="14"/>
  <c r="I65" i="14"/>
  <c r="P64" i="14"/>
  <c r="K64" i="14"/>
  <c r="I64" i="14"/>
  <c r="F64" i="14"/>
  <c r="Q64" i="14" s="1"/>
  <c r="R64" i="14" s="1"/>
  <c r="S64" i="14" s="1"/>
  <c r="P63" i="14"/>
  <c r="K63" i="14"/>
  <c r="I63" i="14"/>
  <c r="F63" i="14"/>
  <c r="T63" i="14" s="1"/>
  <c r="U63" i="14" s="1"/>
  <c r="V63" i="14" s="1"/>
  <c r="P62" i="14"/>
  <c r="K62" i="14"/>
  <c r="I62" i="14"/>
  <c r="F62" i="14"/>
  <c r="T62" i="14" s="1"/>
  <c r="O58" i="14"/>
  <c r="N58" i="14"/>
  <c r="M58" i="14"/>
  <c r="L58" i="14"/>
  <c r="G58" i="14"/>
  <c r="K57" i="14"/>
  <c r="I57" i="14"/>
  <c r="F57" i="14"/>
  <c r="P56" i="14"/>
  <c r="K56" i="14"/>
  <c r="I56" i="14"/>
  <c r="F56" i="14"/>
  <c r="Q56" i="14" s="1"/>
  <c r="R56" i="14" s="1"/>
  <c r="S56" i="14" s="1"/>
  <c r="P55" i="14"/>
  <c r="K55" i="14"/>
  <c r="I55" i="14"/>
  <c r="F55" i="14"/>
  <c r="T55" i="14" s="1"/>
  <c r="U55" i="14" s="1"/>
  <c r="V55" i="14" s="1"/>
  <c r="K54" i="14"/>
  <c r="I54" i="14"/>
  <c r="F54" i="14"/>
  <c r="P53" i="14"/>
  <c r="K53" i="14"/>
  <c r="I53" i="14"/>
  <c r="F53" i="14"/>
  <c r="T53" i="14" s="1"/>
  <c r="U53" i="14" s="1"/>
  <c r="V53" i="14" s="1"/>
  <c r="K51" i="14"/>
  <c r="I51" i="14"/>
  <c r="T50" i="14"/>
  <c r="U50" i="14" s="1"/>
  <c r="V50" i="14" s="1"/>
  <c r="Q50" i="14"/>
  <c r="R50" i="14" s="1"/>
  <c r="S50" i="14" s="1"/>
  <c r="P50" i="14"/>
  <c r="K50" i="14"/>
  <c r="I50" i="14"/>
  <c r="T49" i="14"/>
  <c r="U49" i="14" s="1"/>
  <c r="V49" i="14" s="1"/>
  <c r="Q49" i="14"/>
  <c r="R49" i="14" s="1"/>
  <c r="S49" i="14" s="1"/>
  <c r="P49" i="14"/>
  <c r="K49" i="14"/>
  <c r="I49" i="14"/>
  <c r="T48" i="14"/>
  <c r="U48" i="14" s="1"/>
  <c r="V48" i="14" s="1"/>
  <c r="Q48" i="14"/>
  <c r="R48" i="14" s="1"/>
  <c r="S48" i="14" s="1"/>
  <c r="P48" i="14"/>
  <c r="K48" i="14"/>
  <c r="I48" i="14"/>
  <c r="T47" i="14"/>
  <c r="U47" i="14" s="1"/>
  <c r="V47" i="14" s="1"/>
  <c r="Q47" i="14"/>
  <c r="R47" i="14" s="1"/>
  <c r="S47" i="14" s="1"/>
  <c r="P47" i="14"/>
  <c r="K47" i="14"/>
  <c r="I47" i="14"/>
  <c r="T46" i="14"/>
  <c r="U46" i="14" s="1"/>
  <c r="V46" i="14" s="1"/>
  <c r="Q46" i="14"/>
  <c r="R46" i="14" s="1"/>
  <c r="S46" i="14" s="1"/>
  <c r="P46" i="14"/>
  <c r="K46" i="14"/>
  <c r="I46" i="14"/>
  <c r="T45" i="14"/>
  <c r="U45" i="14" s="1"/>
  <c r="V45" i="14" s="1"/>
  <c r="Q45" i="14"/>
  <c r="R45" i="14" s="1"/>
  <c r="S45" i="14" s="1"/>
  <c r="P45" i="14"/>
  <c r="K45" i="14"/>
  <c r="I45" i="14"/>
  <c r="K44" i="14"/>
  <c r="I44" i="14"/>
  <c r="K43" i="14"/>
  <c r="I43" i="14"/>
  <c r="T42" i="14"/>
  <c r="U42" i="14" s="1"/>
  <c r="V42" i="14" s="1"/>
  <c r="Q42" i="14"/>
  <c r="R42" i="14" s="1"/>
  <c r="S42" i="14" s="1"/>
  <c r="P42" i="14"/>
  <c r="K42" i="14"/>
  <c r="I42" i="14"/>
  <c r="K41" i="14"/>
  <c r="I41" i="14"/>
  <c r="T40" i="14"/>
  <c r="U40" i="14" s="1"/>
  <c r="V40" i="14" s="1"/>
  <c r="Q40" i="14"/>
  <c r="R40" i="14" s="1"/>
  <c r="S40" i="14" s="1"/>
  <c r="P40" i="14"/>
  <c r="K40" i="14"/>
  <c r="I40" i="14"/>
  <c r="K38" i="14"/>
  <c r="I38" i="14"/>
  <c r="T37" i="14"/>
  <c r="U37" i="14" s="1"/>
  <c r="V37" i="14" s="1"/>
  <c r="Q37" i="14"/>
  <c r="R37" i="14" s="1"/>
  <c r="S37" i="14" s="1"/>
  <c r="P37" i="14"/>
  <c r="K37" i="14"/>
  <c r="I37" i="14"/>
  <c r="K36" i="14"/>
  <c r="I36" i="14"/>
  <c r="K35" i="14"/>
  <c r="I35" i="14"/>
  <c r="T34" i="14"/>
  <c r="U34" i="14" s="1"/>
  <c r="V34" i="14" s="1"/>
  <c r="Q34" i="14"/>
  <c r="R34" i="14" s="1"/>
  <c r="S34" i="14" s="1"/>
  <c r="P34" i="14"/>
  <c r="K34" i="14"/>
  <c r="I34" i="14"/>
  <c r="K33" i="14"/>
  <c r="I33" i="14"/>
  <c r="K32" i="14"/>
  <c r="I32" i="14"/>
  <c r="T31" i="14"/>
  <c r="U31" i="14" s="1"/>
  <c r="V31" i="14" s="1"/>
  <c r="Q31" i="14"/>
  <c r="R31" i="14" s="1"/>
  <c r="S31" i="14" s="1"/>
  <c r="P31" i="14"/>
  <c r="K31" i="14"/>
  <c r="I31" i="14"/>
  <c r="K30" i="14"/>
  <c r="I30" i="14"/>
  <c r="K29" i="14"/>
  <c r="I29" i="14"/>
  <c r="T28" i="14"/>
  <c r="U28" i="14" s="1"/>
  <c r="Q28" i="14"/>
  <c r="R28" i="14" s="1"/>
  <c r="P28" i="14"/>
  <c r="K28" i="14"/>
  <c r="I28" i="14"/>
  <c r="K27" i="14"/>
  <c r="I27" i="14"/>
  <c r="T26" i="14"/>
  <c r="U26" i="14" s="1"/>
  <c r="V26" i="14" s="1"/>
  <c r="Q26" i="14"/>
  <c r="R26" i="14" s="1"/>
  <c r="S26" i="14" s="1"/>
  <c r="P26" i="14"/>
  <c r="K26" i="14"/>
  <c r="I26" i="14"/>
  <c r="K25" i="14"/>
  <c r="I25" i="14"/>
  <c r="T24" i="14"/>
  <c r="U24" i="14" s="1"/>
  <c r="V24" i="14" s="1"/>
  <c r="Q24" i="14"/>
  <c r="R24" i="14" s="1"/>
  <c r="S24" i="14" s="1"/>
  <c r="P24" i="14"/>
  <c r="K24" i="14"/>
  <c r="I24" i="14"/>
  <c r="P22" i="14"/>
  <c r="K22" i="14"/>
  <c r="I22" i="14"/>
  <c r="F22" i="14"/>
  <c r="Q22" i="14" s="1"/>
  <c r="R22" i="14" s="1"/>
  <c r="S22" i="14" s="1"/>
  <c r="P21" i="14"/>
  <c r="K21" i="14"/>
  <c r="I21" i="14"/>
  <c r="F21" i="14"/>
  <c r="T21" i="14" s="1"/>
  <c r="U21" i="14" s="1"/>
  <c r="V21" i="14" s="1"/>
  <c r="K20" i="14"/>
  <c r="I20" i="14"/>
  <c r="F20" i="14"/>
  <c r="P19" i="14"/>
  <c r="K19" i="14"/>
  <c r="I19" i="14"/>
  <c r="F19" i="14"/>
  <c r="Q19" i="14" s="1"/>
  <c r="R19" i="14" s="1"/>
  <c r="S19" i="14" s="1"/>
  <c r="K18" i="14"/>
  <c r="I18" i="14"/>
  <c r="F18" i="14"/>
  <c r="P17" i="14"/>
  <c r="K17" i="14"/>
  <c r="I17" i="14"/>
  <c r="F17" i="14"/>
  <c r="T17" i="14" s="1"/>
  <c r="U17" i="14" s="1"/>
  <c r="V17" i="14" s="1"/>
  <c r="K16" i="14"/>
  <c r="I16" i="14"/>
  <c r="F16" i="14"/>
  <c r="P15" i="14"/>
  <c r="K15" i="14"/>
  <c r="I15" i="14"/>
  <c r="F15" i="14"/>
  <c r="T15" i="14" s="1"/>
  <c r="U15" i="14" s="1"/>
  <c r="V15" i="14" s="1"/>
  <c r="K14" i="14"/>
  <c r="I14" i="14"/>
  <c r="F14" i="14"/>
  <c r="P13" i="14"/>
  <c r="K13" i="14"/>
  <c r="I13" i="14"/>
  <c r="F13" i="14"/>
  <c r="T13" i="14" s="1"/>
  <c r="O6" i="14"/>
  <c r="N6" i="14"/>
  <c r="M6" i="14"/>
  <c r="L135" i="13"/>
  <c r="K135" i="13"/>
  <c r="J136" i="13" l="1"/>
  <c r="T22" i="14"/>
  <c r="U22" i="14" s="1"/>
  <c r="V22" i="14" s="1"/>
  <c r="Q87" i="14"/>
  <c r="R87" i="14" s="1"/>
  <c r="S87" i="14" s="1"/>
  <c r="W87" i="14" s="1"/>
  <c r="M207" i="13"/>
  <c r="N207" i="13" s="1"/>
  <c r="O207" i="13" s="1"/>
  <c r="M209" i="13"/>
  <c r="N209" i="13" s="1"/>
  <c r="O209" i="13" s="1"/>
  <c r="M184" i="13"/>
  <c r="N184" i="13" s="1"/>
  <c r="O184" i="13" s="1"/>
  <c r="M139" i="13"/>
  <c r="N139" i="13" s="1"/>
  <c r="O139" i="13" s="1"/>
  <c r="M186" i="13"/>
  <c r="N186" i="13" s="1"/>
  <c r="O186" i="13" s="1"/>
  <c r="M182" i="13"/>
  <c r="N182" i="13" s="1"/>
  <c r="O182" i="13" s="1"/>
  <c r="M155" i="13"/>
  <c r="N155" i="13" s="1"/>
  <c r="O155" i="13" s="1"/>
  <c r="M151" i="13"/>
  <c r="N151" i="13" s="1"/>
  <c r="O151" i="13" s="1"/>
  <c r="M143" i="13"/>
  <c r="N143" i="13" s="1"/>
  <c r="O143" i="13" s="1"/>
  <c r="M147" i="13"/>
  <c r="N147" i="13" s="1"/>
  <c r="O147" i="13" s="1"/>
  <c r="M122" i="13"/>
  <c r="N122" i="13" s="1"/>
  <c r="O122" i="13" s="1"/>
  <c r="N126" i="13"/>
  <c r="O126" i="13" s="1"/>
  <c r="N110" i="13"/>
  <c r="O110" i="13" s="1"/>
  <c r="N89" i="13"/>
  <c r="O89" i="13" s="1"/>
  <c r="N81" i="13"/>
  <c r="O81" i="13" s="1"/>
  <c r="N85" i="13"/>
  <c r="O85" i="13" s="1"/>
  <c r="N61" i="13"/>
  <c r="O61" i="13" s="1"/>
  <c r="N49" i="13"/>
  <c r="O49" i="13" s="1"/>
  <c r="N65" i="13"/>
  <c r="O65" i="13" s="1"/>
  <c r="N57" i="13"/>
  <c r="O57" i="13" s="1"/>
  <c r="M77" i="13"/>
  <c r="N77" i="13" s="1"/>
  <c r="O77" i="13" s="1"/>
  <c r="N39" i="13"/>
  <c r="O39" i="13" s="1"/>
  <c r="N34" i="13"/>
  <c r="O34" i="13" s="1"/>
  <c r="N30" i="13"/>
  <c r="O30" i="13" s="1"/>
  <c r="N26" i="13"/>
  <c r="O26" i="13" s="1"/>
  <c r="N22" i="13"/>
  <c r="O22" i="13" s="1"/>
  <c r="M46" i="13"/>
  <c r="M47" i="13"/>
  <c r="Q55" i="14"/>
  <c r="R55" i="14" s="1"/>
  <c r="S55" i="14" s="1"/>
  <c r="W55" i="14" s="1"/>
  <c r="Q100" i="14"/>
  <c r="R100" i="14" s="1"/>
  <c r="S100" i="14" s="1"/>
  <c r="W100" i="14" s="1"/>
  <c r="Q95" i="14"/>
  <c r="R95" i="14" s="1"/>
  <c r="S95" i="14" s="1"/>
  <c r="W95" i="14" s="1"/>
  <c r="N13" i="13"/>
  <c r="O13" i="13" s="1"/>
  <c r="Q82" i="14"/>
  <c r="R82" i="14" s="1"/>
  <c r="S82" i="14" s="1"/>
  <c r="W82" i="14" s="1"/>
  <c r="Q76" i="14"/>
  <c r="R76" i="14" s="1"/>
  <c r="S76" i="14" s="1"/>
  <c r="W76" i="14" s="1"/>
  <c r="Q98" i="14"/>
  <c r="R98" i="14" s="1"/>
  <c r="S98" i="14" s="1"/>
  <c r="W98" i="14" s="1"/>
  <c r="Q80" i="14"/>
  <c r="R80" i="14" s="1"/>
  <c r="S80" i="14" s="1"/>
  <c r="W80" i="14" s="1"/>
  <c r="Q104" i="14"/>
  <c r="R104" i="14" s="1"/>
  <c r="S104" i="14" s="1"/>
  <c r="W104" i="14" s="1"/>
  <c r="Q21" i="14"/>
  <c r="R21" i="14" s="1"/>
  <c r="S21" i="14" s="1"/>
  <c r="W21" i="14" s="1"/>
  <c r="Q53" i="14"/>
  <c r="R53" i="14" s="1"/>
  <c r="S53" i="14" s="1"/>
  <c r="Q73" i="14"/>
  <c r="R73" i="14" s="1"/>
  <c r="S73" i="14" s="1"/>
  <c r="W73" i="14" s="1"/>
  <c r="Q91" i="14"/>
  <c r="R91" i="14" s="1"/>
  <c r="S91" i="14" s="1"/>
  <c r="W91" i="14" s="1"/>
  <c r="K289" i="13"/>
  <c r="T109" i="14"/>
  <c r="U109" i="14" s="1"/>
  <c r="V109" i="14" s="1"/>
  <c r="W109" i="14" s="1"/>
  <c r="Q70" i="14"/>
  <c r="R70" i="14" s="1"/>
  <c r="S70" i="14" s="1"/>
  <c r="W70" i="14" s="1"/>
  <c r="O113" i="14"/>
  <c r="Q72" i="14"/>
  <c r="R72" i="14" s="1"/>
  <c r="S72" i="14" s="1"/>
  <c r="W72" i="14" s="1"/>
  <c r="T19" i="14"/>
  <c r="U19" i="14" s="1"/>
  <c r="V19" i="14" s="1"/>
  <c r="W19" i="14" s="1"/>
  <c r="W22" i="14"/>
  <c r="Q84" i="14"/>
  <c r="R84" i="14" s="1"/>
  <c r="S84" i="14" s="1"/>
  <c r="W84" i="14" s="1"/>
  <c r="P70" i="14"/>
  <c r="N113" i="14"/>
  <c r="Q62" i="14"/>
  <c r="R62" i="14" s="1"/>
  <c r="S62" i="14" s="1"/>
  <c r="Q85" i="14"/>
  <c r="R85" i="14" s="1"/>
  <c r="S85" i="14" s="1"/>
  <c r="W85" i="14" s="1"/>
  <c r="Q77" i="14"/>
  <c r="R77" i="14" s="1"/>
  <c r="S77" i="14" s="1"/>
  <c r="W77" i="14" s="1"/>
  <c r="Q63" i="14"/>
  <c r="R63" i="14" s="1"/>
  <c r="S63" i="14" s="1"/>
  <c r="W63" i="14" s="1"/>
  <c r="Q75" i="14"/>
  <c r="R75" i="14" s="1"/>
  <c r="S75" i="14" s="1"/>
  <c r="W75" i="14" s="1"/>
  <c r="P58" i="14"/>
  <c r="Q15" i="14"/>
  <c r="R15" i="14" s="1"/>
  <c r="S15" i="14" s="1"/>
  <c r="W15" i="14" s="1"/>
  <c r="Q17" i="14"/>
  <c r="R17" i="14" s="1"/>
  <c r="S17" i="14" s="1"/>
  <c r="W17" i="14" s="1"/>
  <c r="W48" i="14"/>
  <c r="T56" i="14"/>
  <c r="U56" i="14" s="1"/>
  <c r="V56" i="14" s="1"/>
  <c r="W56" i="14" s="1"/>
  <c r="G114" i="14"/>
  <c r="W47" i="14"/>
  <c r="T64" i="14"/>
  <c r="U64" i="14" s="1"/>
  <c r="V64" i="14" s="1"/>
  <c r="W64" i="14" s="1"/>
  <c r="T79" i="14"/>
  <c r="U79" i="14" s="1"/>
  <c r="V79" i="14" s="1"/>
  <c r="W79" i="14" s="1"/>
  <c r="Q83" i="14"/>
  <c r="R83" i="14" s="1"/>
  <c r="S83" i="14" s="1"/>
  <c r="W83" i="14" s="1"/>
  <c r="T96" i="14"/>
  <c r="U96" i="14" s="1"/>
  <c r="V96" i="14" s="1"/>
  <c r="W96" i="14" s="1"/>
  <c r="L113" i="14"/>
  <c r="T81" i="14"/>
  <c r="U81" i="14" s="1"/>
  <c r="V81" i="14" s="1"/>
  <c r="W81" i="14" s="1"/>
  <c r="Q108" i="14"/>
  <c r="R108" i="14" s="1"/>
  <c r="S108" i="14" s="1"/>
  <c r="W108" i="14" s="1"/>
  <c r="Q106" i="14"/>
  <c r="R106" i="14" s="1"/>
  <c r="S106" i="14" s="1"/>
  <c r="W106" i="14" s="1"/>
  <c r="W65" i="14"/>
  <c r="P86" i="14"/>
  <c r="T101" i="14"/>
  <c r="U101" i="14" s="1"/>
  <c r="V101" i="14" s="1"/>
  <c r="W101" i="14" s="1"/>
  <c r="W40" i="14"/>
  <c r="W24" i="14"/>
  <c r="W49" i="14"/>
  <c r="Q71" i="14"/>
  <c r="R71" i="14" s="1"/>
  <c r="S71" i="14" s="1"/>
  <c r="W71" i="14" s="1"/>
  <c r="Q74" i="14"/>
  <c r="R74" i="14" s="1"/>
  <c r="S74" i="14" s="1"/>
  <c r="W74" i="14" s="1"/>
  <c r="T105" i="14"/>
  <c r="U105" i="14" s="1"/>
  <c r="V105" i="14" s="1"/>
  <c r="W105" i="14" s="1"/>
  <c r="O21" i="13"/>
  <c r="N17" i="13"/>
  <c r="O17" i="13" s="1"/>
  <c r="W26" i="14"/>
  <c r="V28" i="14"/>
  <c r="U6" i="14"/>
  <c r="W46" i="14"/>
  <c r="R6" i="14"/>
  <c r="S28" i="14"/>
  <c r="U13" i="14"/>
  <c r="W31" i="14"/>
  <c r="W45" i="14"/>
  <c r="W34" i="14"/>
  <c r="U62" i="14"/>
  <c r="W53" i="14"/>
  <c r="W37" i="14"/>
  <c r="W42" i="14"/>
  <c r="W50" i="14"/>
  <c r="G112" i="14"/>
  <c r="G59" i="14"/>
  <c r="T69" i="14"/>
  <c r="U69" i="14" s="1"/>
  <c r="V69" i="14" s="1"/>
  <c r="W69" i="14" s="1"/>
  <c r="Q92" i="14"/>
  <c r="R92" i="14" s="1"/>
  <c r="S92" i="14" s="1"/>
  <c r="W92" i="14" s="1"/>
  <c r="T99" i="14"/>
  <c r="U99" i="14" s="1"/>
  <c r="V99" i="14" s="1"/>
  <c r="W99" i="14" s="1"/>
  <c r="T107" i="14"/>
  <c r="U107" i="14" s="1"/>
  <c r="V107" i="14" s="1"/>
  <c r="W107" i="14" s="1"/>
  <c r="Q86" i="14"/>
  <c r="R86" i="14" s="1"/>
  <c r="S86" i="14" s="1"/>
  <c r="Q67" i="14"/>
  <c r="R67" i="14" s="1"/>
  <c r="S67" i="14" s="1"/>
  <c r="W67" i="14" s="1"/>
  <c r="T86" i="14"/>
  <c r="U86" i="14" s="1"/>
  <c r="V86" i="14" s="1"/>
  <c r="T103" i="14"/>
  <c r="U103" i="14" s="1"/>
  <c r="V103" i="14" s="1"/>
  <c r="W103" i="14" s="1"/>
  <c r="M111" i="14"/>
  <c r="M113" i="14" s="1"/>
  <c r="T68" i="14"/>
  <c r="U68" i="14" s="1"/>
  <c r="V68" i="14" s="1"/>
  <c r="W68" i="14" s="1"/>
  <c r="T90" i="14"/>
  <c r="U90" i="14" s="1"/>
  <c r="V90" i="14" s="1"/>
  <c r="W90" i="14" s="1"/>
  <c r="Q13" i="14"/>
  <c r="Q102" i="14"/>
  <c r="R102" i="14" s="1"/>
  <c r="S102" i="14" s="1"/>
  <c r="W102" i="14" s="1"/>
  <c r="N46" i="13" l="1"/>
  <c r="O46" i="13" s="1"/>
  <c r="N47" i="13"/>
  <c r="O47" i="13" s="1"/>
  <c r="P111" i="14"/>
  <c r="P113" i="14" s="1"/>
  <c r="T58" i="14"/>
  <c r="W28" i="14"/>
  <c r="U58" i="14"/>
  <c r="V13" i="14"/>
  <c r="V58" i="14" s="1"/>
  <c r="Q58" i="14"/>
  <c r="R13" i="14"/>
  <c r="W86" i="14"/>
  <c r="T111" i="14"/>
  <c r="Q111" i="14"/>
  <c r="U111" i="14"/>
  <c r="V62" i="14"/>
  <c r="V111" i="14" s="1"/>
  <c r="S111" i="14"/>
  <c r="R111" i="14"/>
  <c r="M135" i="13"/>
  <c r="Q113" i="14" l="1"/>
  <c r="T113" i="14"/>
  <c r="U113" i="14"/>
  <c r="W62" i="14"/>
  <c r="W111" i="14" s="1"/>
  <c r="O135" i="13"/>
  <c r="N135" i="13"/>
  <c r="R58" i="14"/>
  <c r="R113" i="14" s="1"/>
  <c r="S13" i="14"/>
  <c r="V113" i="14"/>
  <c r="S58" i="14" l="1"/>
  <c r="S113" i="14" s="1"/>
  <c r="W13" i="14"/>
  <c r="W58" i="14" s="1"/>
  <c r="W113" i="14" s="1"/>
  <c r="J287" i="13"/>
  <c r="J288" i="13" s="1"/>
  <c r="I201" i="13"/>
  <c r="L201" i="13"/>
  <c r="L287" i="13" s="1"/>
  <c r="L289" i="13" s="1"/>
  <c r="J290" i="13" l="1"/>
  <c r="M201" i="13"/>
  <c r="N201" i="13" l="1"/>
  <c r="M287" i="13"/>
  <c r="M289" i="13" s="1"/>
  <c r="O201" i="13"/>
  <c r="O287" i="13" s="1"/>
  <c r="O289" i="13" s="1"/>
  <c r="N287" i="13"/>
  <c r="N289" i="13" s="1"/>
</calcChain>
</file>

<file path=xl/sharedStrings.xml><?xml version="1.0" encoding="utf-8"?>
<sst xmlns="http://schemas.openxmlformats.org/spreadsheetml/2006/main" count="1118" uniqueCount="362">
  <si>
    <t>Pontificia Universidad Javeriana</t>
  </si>
  <si>
    <t>Incremento en valores de matrícula y demás derechos pecuniarios - Anexo Seccional Cali</t>
  </si>
  <si>
    <t>Contenido</t>
  </si>
  <si>
    <t>Valor de los proyectos 2026</t>
  </si>
  <si>
    <t>Valores matrícula 2025-2026</t>
  </si>
  <si>
    <t>Otros conceptos 2025-2026</t>
  </si>
  <si>
    <t>Volver al menú</t>
  </si>
  <si>
    <t>PONTIFICIA UNIVERSIDAD JAVERIANA - SECCIONAL CALI</t>
  </si>
  <si>
    <t>Información por proyectos 2026</t>
  </si>
  <si>
    <t>SECCIONAL CALI (CALI – CODIFICACIÓN SNIES 1702)</t>
  </si>
  <si>
    <t xml:space="preserve">Nota: Debido a que en el presupuesto de la Universidad se aplica el principio de unidad de caja, no es posible presentar discriminado el monto de la inversión según la fuente de los recursos. </t>
  </si>
  <si>
    <t xml:space="preserve">La numeración de las categorías de los proyectos de inversión corresponde a la registrada en la plantilla SNIES para tal fin.  </t>
  </si>
  <si>
    <t>Tipo de proyectos</t>
  </si>
  <si>
    <t>Fecha de inicio del proyecto</t>
  </si>
  <si>
    <t>Fecha de finalización del proyecto</t>
  </si>
  <si>
    <t>Con recursos propios</t>
  </si>
  <si>
    <t>Con créditos nuevos</t>
  </si>
  <si>
    <t>Con ingresos adicionales de derechos pecuniarios</t>
  </si>
  <si>
    <t>Valor total del proyecto para 2026 (millones de pesos)</t>
  </si>
  <si>
    <t>8. Inversión en planta física</t>
  </si>
  <si>
    <t>8.1</t>
  </si>
  <si>
    <t>Reforzamiento estructural Edificio los Guayacanes – Fase 1</t>
  </si>
  <si>
    <t>x</t>
  </si>
  <si>
    <t>GRAN TOTAL</t>
  </si>
  <si>
    <t>Proyectos 2022</t>
  </si>
  <si>
    <t>Valor total del proyecto para 2022 (millones de pesos)</t>
  </si>
  <si>
    <t>1. Actividades de incidencia social e impacto regional</t>
  </si>
  <si>
    <t>1.1</t>
  </si>
  <si>
    <t>Programa de Becas</t>
  </si>
  <si>
    <t>1.2</t>
  </si>
  <si>
    <t xml:space="preserve">Plan de acompañamiento Integral para los estudiantes favorecidos con las becas del gobierno nacional </t>
  </si>
  <si>
    <t>2. Bienestar institucional de la comunidad educativa</t>
  </si>
  <si>
    <t>2.1</t>
  </si>
  <si>
    <t>Plan de Beneficios Flexibles</t>
  </si>
  <si>
    <t>permanente</t>
  </si>
  <si>
    <t>2.2</t>
  </si>
  <si>
    <t>Auxilio de matrícula de hijos de profesores y empleados administrativos de tiempo completo</t>
  </si>
  <si>
    <t>3. Cualificación docente</t>
  </si>
  <si>
    <t>3.1</t>
  </si>
  <si>
    <t>Programa de Formación Doctoral de profesores</t>
  </si>
  <si>
    <t>3.2</t>
  </si>
  <si>
    <t>Aspectos salariales (nivelación salarial profesores y colaboradores)</t>
  </si>
  <si>
    <t>4. Desarrollo físico y sostenibilidad ambiental</t>
  </si>
  <si>
    <t>4.1</t>
  </si>
  <si>
    <t>Cambios tecnológicos en sistemas de iluminación LED y colocación de paneles solares</t>
  </si>
  <si>
    <t>4.2</t>
  </si>
  <si>
    <t xml:space="preserve">Construcción de un sedimentador de lodos para ia recuoeración de humedales. </t>
  </si>
  <si>
    <t>5. Desarrollo tecnológico</t>
  </si>
  <si>
    <t>5.1</t>
  </si>
  <si>
    <t>Desarrollo de software que mejoran los procesos académicos y administrativos</t>
  </si>
  <si>
    <t>6. Infraestructura</t>
  </si>
  <si>
    <t>6.1</t>
  </si>
  <si>
    <t xml:space="preserve">Renovación de los esquemas de licenciamiento de software institucional. </t>
  </si>
  <si>
    <t>6.2</t>
  </si>
  <si>
    <t xml:space="preserve">Renovación tecnológica de la red LAN, servidores Físicos </t>
  </si>
  <si>
    <t>6.3</t>
  </si>
  <si>
    <t xml:space="preserve">Equipos de cómputo para estudiantes, docentes y administrativos </t>
  </si>
  <si>
    <t>7. Internacionalización</t>
  </si>
  <si>
    <t>7.1</t>
  </si>
  <si>
    <t xml:space="preserve">Movilidad académica estudiantes negocios internacionales </t>
  </si>
  <si>
    <t>Edificio Administrativo ala 2</t>
  </si>
  <si>
    <t>X</t>
  </si>
  <si>
    <t>8.2</t>
  </si>
  <si>
    <t>Remodelación Villa Javier para el Instituto de Estudios Interculturales</t>
  </si>
  <si>
    <t>8.3</t>
  </si>
  <si>
    <t>Remodelación  Casa Santa Maria de los Farallones, fase II</t>
  </si>
  <si>
    <t>8.4</t>
  </si>
  <si>
    <t xml:space="preserve"> Edificio de Laboratorio de OMICAS, Etapa 2</t>
  </si>
  <si>
    <t>9.Inversión en  muebles y enseres, maquinaria y equipo y bienes bibliográficos</t>
  </si>
  <si>
    <t>9.1</t>
  </si>
  <si>
    <t xml:space="preserve">Equipo médico científico de los laboratorios </t>
  </si>
  <si>
    <t>9.2</t>
  </si>
  <si>
    <t>Renovación audiovisual salones. Proyectores y sonido destinados para salones de clase</t>
  </si>
  <si>
    <t>10. Investigación, innovación y extensión</t>
  </si>
  <si>
    <t>10.1</t>
  </si>
  <si>
    <t>Apoyo a la investigación, la actividad de los grupos de investigación, la consecución de recursos externos, la articulación entre la investigación y la docencia, y la formación de jóvenes investigadores.</t>
  </si>
  <si>
    <t>11. Programas académicos</t>
  </si>
  <si>
    <t>11.1</t>
  </si>
  <si>
    <t>Proceso para acreditación internacional AACSB</t>
  </si>
  <si>
    <t>11.2</t>
  </si>
  <si>
    <t>Autoevaluación y acreditación de programas</t>
  </si>
  <si>
    <t>11.3</t>
  </si>
  <si>
    <t>Proceso para acreditación internacional ABET</t>
  </si>
  <si>
    <t>12. Planeación Universitaria 2022-2025</t>
  </si>
  <si>
    <t>12.1</t>
  </si>
  <si>
    <t>Propuestas contempladas en el ciclo de Planeación.</t>
  </si>
  <si>
    <t>Valores de matrícula 2025 - 2026</t>
  </si>
  <si>
    <t>Con IPC</t>
  </si>
  <si>
    <t>PROGRAMA</t>
  </si>
  <si>
    <t>Admisión y Matrícula</t>
  </si>
  <si>
    <t>Codigo SNIES</t>
  </si>
  <si>
    <t>No de Semestres</t>
  </si>
  <si>
    <t>Periodo de facturación</t>
  </si>
  <si>
    <t>Valor Matrícula Ordinaria 2025</t>
  </si>
  <si>
    <t>% Incremento</t>
  </si>
  <si>
    <t>Valor Matrícula Ordinaria 2026</t>
  </si>
  <si>
    <t>Proyección Estudiantes Matriculados 2026</t>
  </si>
  <si>
    <t>Ingresos proyectados 2026</t>
  </si>
  <si>
    <t xml:space="preserve">Ingresos sin incremento </t>
  </si>
  <si>
    <t>Mayor (Menor) valor al IPC</t>
  </si>
  <si>
    <t>PREGRADO</t>
  </si>
  <si>
    <t>FACULTAD DE INGENIERIA</t>
  </si>
  <si>
    <t xml:space="preserve">INGENIERÍA INDUSTRIAL </t>
  </si>
  <si>
    <t>Admitidos a partir del año 2026</t>
  </si>
  <si>
    <t>Semestral</t>
  </si>
  <si>
    <t>Admitidos durante el año 2025</t>
  </si>
  <si>
    <t>Admitidos durante el año 2024</t>
  </si>
  <si>
    <t>Admitidos hasta el año 2023</t>
  </si>
  <si>
    <t>INGENIERÍA CIVIL</t>
  </si>
  <si>
    <t>INGENIERÍA ELECTRONICA</t>
  </si>
  <si>
    <t>INGENIERÍA DE SISTEMAS Y COMPUTACIÓN</t>
  </si>
  <si>
    <t xml:space="preserve">INGENIERÍA MECANICA </t>
  </si>
  <si>
    <t>INGENIERÍA MECÁNICA</t>
  </si>
  <si>
    <t>MATEMATICAS APLICADAS</t>
  </si>
  <si>
    <t xml:space="preserve">MATEMÁTICAS APLICADAS </t>
  </si>
  <si>
    <t xml:space="preserve">BIOLOGÍA </t>
  </si>
  <si>
    <t>INGENIERÍA BIOMEDICA</t>
  </si>
  <si>
    <t>INGENIERÍA BIOMÉDICA</t>
  </si>
  <si>
    <t>FACULTAD DE CIENCIAS ECONÓMICAS Y ADMINISTRATIVAS</t>
  </si>
  <si>
    <t>CONTADURÍA PÚBLICA</t>
  </si>
  <si>
    <t>Admitidos 2021 - 2017</t>
  </si>
  <si>
    <t>Admitidos ≤ año 2016</t>
  </si>
  <si>
    <t xml:space="preserve">ADMINISTRACIÓN DE EMPRESAS (DIURNO) </t>
  </si>
  <si>
    <t xml:space="preserve">ADMINISTRACIÓN DE EMPRESAS (NOCTURNO) </t>
  </si>
  <si>
    <t xml:space="preserve">ECONOMÍA </t>
  </si>
  <si>
    <t xml:space="preserve">NEGOCIOS INTERNACIONALES </t>
  </si>
  <si>
    <t xml:space="preserve">FINANZAS </t>
  </si>
  <si>
    <t xml:space="preserve">MERCADEO </t>
  </si>
  <si>
    <t>MERCADEO</t>
  </si>
  <si>
    <t xml:space="preserve">TURISMO </t>
  </si>
  <si>
    <t>Admitidos a partir del año 2025</t>
  </si>
  <si>
    <t>TURISMO</t>
  </si>
  <si>
    <t>FACULTAD DE HUMANIDADES Y CIENCIAS SOCIALES</t>
  </si>
  <si>
    <t xml:space="preserve">PSICOLOGÍA </t>
  </si>
  <si>
    <t xml:space="preserve">DERECHO </t>
  </si>
  <si>
    <t xml:space="preserve">CIENCIA POLÍTICA </t>
  </si>
  <si>
    <t xml:space="preserve">COMUNICACIÓN </t>
  </si>
  <si>
    <t>FILOSOFÍA</t>
  </si>
  <si>
    <t>Admitidos a partir del año 2023</t>
  </si>
  <si>
    <t>PRODUCCIÓN AUDIOVISUAL INTERACTIVA</t>
  </si>
  <si>
    <t>FACULTAD DE CREACIÓN Y HABITAT</t>
  </si>
  <si>
    <t xml:space="preserve">DISEÑO DE COMUNICACIÓN VISUAL </t>
  </si>
  <si>
    <t>ARTES VISUALES</t>
  </si>
  <si>
    <t xml:space="preserve">ARTES VISUALES </t>
  </si>
  <si>
    <t xml:space="preserve">ARQUITECTURA </t>
  </si>
  <si>
    <t xml:space="preserve">GASTRONOMÍA Y ARTES CULINIARIAS </t>
  </si>
  <si>
    <t>TECNOLOGÍA EN DANZA Y ARTES DEL MOVIMIENTO</t>
  </si>
  <si>
    <t>FACULTAD DE CIENCIAS DE LA SALUD</t>
  </si>
  <si>
    <t xml:space="preserve">MEDICINA </t>
  </si>
  <si>
    <t>ENFERMERIA</t>
  </si>
  <si>
    <t xml:space="preserve">ENFERMERIA </t>
  </si>
  <si>
    <t xml:space="preserve">NUTRICION Y DIETÉTICA </t>
  </si>
  <si>
    <t>Admitidos durante el año 2022 y 2023</t>
  </si>
  <si>
    <t>Admitidos hasta el año 2021</t>
  </si>
  <si>
    <t>TOTAL PREGRADO</t>
  </si>
  <si>
    <t xml:space="preserve"> </t>
  </si>
  <si>
    <t>% PROMEDIO DE INCREMENTO DE MATRÍCULAS PREGRADO</t>
  </si>
  <si>
    <t>POSGRADO</t>
  </si>
  <si>
    <t xml:space="preserve">MAESTRIA EN SALUD PÚBLICA </t>
  </si>
  <si>
    <t xml:space="preserve">ESPECIALIZACIÓN EN OFTALMOLOGÍA </t>
  </si>
  <si>
    <t>ESPECIALIZACIÓN EN OFTALMOLOGÍA</t>
  </si>
  <si>
    <t xml:space="preserve">ESPECIALIZACIÓN EN MEDICINA DE URGENCIAS </t>
  </si>
  <si>
    <t>ESPECIALIZACIÓN EN MEDICINA DE URGENCIAS</t>
  </si>
  <si>
    <t xml:space="preserve">ESPECIALIZACIÓN EN  MEDICINA FAMILIAR </t>
  </si>
  <si>
    <t xml:space="preserve">ESPECIALIZACIÓN EN MEDICINA FORENSE </t>
  </si>
  <si>
    <t>ESPECIALIZACIÓN EN MEDICINA FORENSE</t>
  </si>
  <si>
    <t xml:space="preserve">ESPECIALIZACIÓN EN CIRUGÍA ONCOLÓGICA </t>
  </si>
  <si>
    <t xml:space="preserve">ESPECIALIZACIÓN EN CIRUGÍA DE MANO </t>
  </si>
  <si>
    <t xml:space="preserve">ESPECIALIZACIÓN EN CIRUGÍA PEDIÁTRICA </t>
  </si>
  <si>
    <t xml:space="preserve">ESPECIALIZACIÓN EN ORTOPEDIA Y TRAUMATOLOGÍA </t>
  </si>
  <si>
    <t xml:space="preserve">ESPECIALIZACIÓN EN ANESTESIOLOGÍA </t>
  </si>
  <si>
    <t>MAESTRÍA EN EPIDEMIOLOGÍA (VIRTUAL)</t>
  </si>
  <si>
    <t>FACULTAD DE INGENIERÍA</t>
  </si>
  <si>
    <t>ESPECIALIZACIÓN SISTEMAS GERENCIALES DE INGENIERÍA</t>
  </si>
  <si>
    <t>ESPECIALIZACIÓN EN GERENCIA DE CONSTRUCCIONES</t>
  </si>
  <si>
    <t>ESPECIALIZACIÓN EN LOGÍSTICA</t>
  </si>
  <si>
    <t>Admitidos hasta el año 2025</t>
  </si>
  <si>
    <t>ESPECIALIZACIÓN EN MOVILIDAD Y TRANSPORTE URBANO SOSTENIBLE</t>
  </si>
  <si>
    <t>ESPECIALIZACIÓN EN INGENIERÍA DE LA CALIDAD</t>
  </si>
  <si>
    <t>ESPECIALIZACIÓN EN INGENIERÍA DE SOFTWARE</t>
  </si>
  <si>
    <t>ESPECIALIZACIÓN EN GESTIÓN DEL CONSUMO DE LA ENERGÍA ELÉCTRICA</t>
  </si>
  <si>
    <t>MAESTRÍA EN INGENIERÍA Y CIENCIAS</t>
  </si>
  <si>
    <t xml:space="preserve">MAESTRIA EN INGENIERÍA CIVIL </t>
  </si>
  <si>
    <t xml:space="preserve">MAESTRIA EN INGENIERÍA DE SOFTWARE </t>
  </si>
  <si>
    <t xml:space="preserve">MAESTRÍA EN CIENCIA DE DATOS </t>
  </si>
  <si>
    <t xml:space="preserve">MAESTRÍA EN RESTAURACIÓN ECOLÓGICA </t>
  </si>
  <si>
    <t>MAESTRÍA EN RESTAURACIÓN ECOLÓGICA</t>
  </si>
  <si>
    <t>DOCTORADO EN INGENIERÍA Y CIENCIAS APLICADAS</t>
  </si>
  <si>
    <t>Admitidos hasta el año 2024</t>
  </si>
  <si>
    <t xml:space="preserve">ESPECIALIZACIÓN EN GERENCIA SOCIAL </t>
  </si>
  <si>
    <t>ESPECIALIZACIÓN EN FINANZAS</t>
  </si>
  <si>
    <t>ESPECIALIZACIÓN EN GESTIÓN TRIBUTARIA</t>
  </si>
  <si>
    <t>ESPECIALIZACIÓN EN  CONTABILIDAD FINANCIERA INTERNACIONAL</t>
  </si>
  <si>
    <t>ESPECIALIZACIÓN EN NEGOCIOS INTERNACIONALES (VIRTUAL)</t>
  </si>
  <si>
    <t>ESPECIALIZACIÓN EN GERENCIA DE LA CALIDAD Y AUDITORÍA EN SALUD (VIRTUAL)</t>
  </si>
  <si>
    <t xml:space="preserve">MAESTRÍA EN ADMINISTRACIÓN DE EMPRESAS </t>
  </si>
  <si>
    <t>MAESTRÍA EN ADMINISTRACIÓN DE EMPRESAS</t>
  </si>
  <si>
    <t>MAESTRÍA EN ADMINISTRACIÓN DE EMPRESAS (PEREIRA)</t>
  </si>
  <si>
    <t xml:space="preserve">MAESTRÍA EN GERENCIA DE ORGANIZACIONES DE SALUD </t>
  </si>
  <si>
    <t xml:space="preserve">MAESTRÍA EN FINANZAS </t>
  </si>
  <si>
    <t xml:space="preserve">MAESTRÍA EN MERCADEO </t>
  </si>
  <si>
    <t>MAESTRÍA EN ADMINISTRACIÓN DE EMPRESAS (BARRANQUILLA)</t>
  </si>
  <si>
    <t>MAESTRÍA EN CIENCIAS ECONÓMICAS Y DE GESTIÓN</t>
  </si>
  <si>
    <t xml:space="preserve">MAESTRÍA EN POLÍTICA SOCIAL </t>
  </si>
  <si>
    <t>MAESTRÍA EN POLÍTICA SOCIAL</t>
  </si>
  <si>
    <t>DOCTORADO EN ECONOMÍA Y CIENCIAS DE LA GESTIÓN</t>
  </si>
  <si>
    <t>ESPECIALIZACIÓN EN CULTURA DE PAZ Y DERECHO INTERNACIONAL HUMANITARIO</t>
  </si>
  <si>
    <t>ESPECIALIZACIÓN EN DERECHO COMERCIAL</t>
  </si>
  <si>
    <t>ESPECIALIZACIÓN EN PROCESOS HUMANOS Y DESARROLLO ORGANIZACIONAL</t>
  </si>
  <si>
    <t>ESPECIALIZACIÓN EN NEUROPSICOLOGÍA INFANTIL</t>
  </si>
  <si>
    <t>ESPECIALIZACIÓN EN SEGURIDAD SOCIAL</t>
  </si>
  <si>
    <t>ESPECIALIZACIÓN EN DERECHO AMBIENTAL</t>
  </si>
  <si>
    <t xml:space="preserve">ESPECIALIZACIÓN EN JURISDICCIÓN AGRARÍA Y DERECHO DE TIERRAS  </t>
  </si>
  <si>
    <t>MAESTRÍA EN FAMILIA</t>
  </si>
  <si>
    <t>MAESTRÍA EN DERECHOS HUMANOS Y CULTURA DE PAZ</t>
  </si>
  <si>
    <t xml:space="preserve">MAESTRÍA EN DERECHO EMPRESARIAL </t>
  </si>
  <si>
    <t xml:space="preserve">MAESTRÍA EN PSICOLOGÍA DE LA SALUD </t>
  </si>
  <si>
    <t xml:space="preserve">MAESTRÍA EN EDUCACIÓN </t>
  </si>
  <si>
    <t>MAESTRÍA EN EDUCACIÓN</t>
  </si>
  <si>
    <t>MAESTRÍA EN DERECHO EMPRESARIAL (PEREIRA)</t>
  </si>
  <si>
    <t xml:space="preserve">MAESTRÍA EN ASESORÍA FAMILIAR (VIRTUAL) </t>
  </si>
  <si>
    <t>MAESTRÍA EN RELACIONES INTERNACIONALES</t>
  </si>
  <si>
    <t>MAESTRÍA EN NEUROPSICOLOGÍA CLÍNICA</t>
  </si>
  <si>
    <t xml:space="preserve">MAESTRÍA EN COMUNICACIÓN DE LAS ORGANIZACIONES </t>
  </si>
  <si>
    <t xml:space="preserve">MAESTRÍA EN COMUNICACIÓN Y CREACIÓN INTERACTIVA (VIRTUAL)  </t>
  </si>
  <si>
    <t>Admitidos hasta 2025</t>
  </si>
  <si>
    <t xml:space="preserve">DOCTORADO EN PSICOLOGÍA </t>
  </si>
  <si>
    <t>FACULTAD DE CREACIÒN Y HÁBITAT</t>
  </si>
  <si>
    <t>ESPECIALIZACIÓN EN GESTIÓN DE LAS ARTES Y LA CULTURA</t>
  </si>
  <si>
    <t xml:space="preserve">MAESTRÍA EN HÁBITAT SUSTENTABLE </t>
  </si>
  <si>
    <t xml:space="preserve">ESPECIALIZACIÓN EN ANIMACIÓN DIGITAL </t>
  </si>
  <si>
    <t>INSTITUTO DE ESTUDIOS INTERCULTURALES</t>
  </si>
  <si>
    <t>MAESTRÍA EN INTERCULTURALIDAD, DESARROLLO Y PAZ TERRITORIAL</t>
  </si>
  <si>
    <t>TOTAL POSGRADO</t>
  </si>
  <si>
    <t>% PROMEDIO DE INCREMENTO DE MATRÍCULAS POSGRADO</t>
  </si>
  <si>
    <t>TOTAL PONTIFICIA UNIVERSIDAD JAVERIANA SECCIONAL CALI</t>
  </si>
  <si>
    <t>% PROMEDIO DE INCREMENTO DE MATRÍCULAS PUJ SECCIONAL CALI</t>
  </si>
  <si>
    <t>Fuente: Oficina de contabilidad y presupuesto – Vicerrectoría Administrativa, Pontificia Universidad Javeriana - Seccional Cali.</t>
  </si>
  <si>
    <t>Valores de matrícula 2018 - 2019</t>
  </si>
  <si>
    <t># de Creditos</t>
  </si>
  <si>
    <t>Valor Matrícula 2017</t>
  </si>
  <si>
    <t>Valor Matrícula 2018</t>
  </si>
  <si>
    <t>% Segunda Fecha de Pago</t>
  </si>
  <si>
    <t>Valor Segunda Fecha de Pago</t>
  </si>
  <si>
    <t>% Tercera Fecha de Pago</t>
  </si>
  <si>
    <t>Valor Tercera Fecha de Pago</t>
  </si>
  <si>
    <t>Proyección Estudiantes Matriculados 2018-1</t>
  </si>
  <si>
    <t>Ingresos proyectados 2018-1</t>
  </si>
  <si>
    <t>Proyección Estudiantes Matriculados 2018-2</t>
  </si>
  <si>
    <t>Ingresos proyectados 2018-2</t>
  </si>
  <si>
    <t>Total Ingresos proyectados por matrículas 2018</t>
  </si>
  <si>
    <t>Ingresos sin incremento Primer Periodo</t>
  </si>
  <si>
    <t>Mayor (Menor) valor Primer Periodo</t>
  </si>
  <si>
    <t>Ingresos sin incremento Segundo Periodo</t>
  </si>
  <si>
    <t>Mayor (Menor) valor Segundo Periodo</t>
  </si>
  <si>
    <t>Total mayor (menor) valor al IPC</t>
  </si>
  <si>
    <t>INGENIERÍA INDUSTRIAL Cohortes 2018 - 2017</t>
  </si>
  <si>
    <t>INGENIERÍA INDUSTRIAL Cohortes &lt;= 2016</t>
  </si>
  <si>
    <t>INGENIERÍA CIVIL Cohortes 2018 - 2017</t>
  </si>
  <si>
    <t>INGENIERÍA CIVIL Cohortes &lt; = 2016</t>
  </si>
  <si>
    <t>INGENIERÍA ELECTRÓNICA Cohortes 2018 - 2017</t>
  </si>
  <si>
    <t>INGENIERÍA ELECTRÓNICA Cohortes &lt; = 2016</t>
  </si>
  <si>
    <t>INGENIERÍA DE SISTEMAS Cohortes 2018 -2017</t>
  </si>
  <si>
    <t>INGENIERÍA DE SISTEMAS Cohortes &lt; 2016</t>
  </si>
  <si>
    <t>FACULTAD DE CIENCIAS ECONOMICAS Y ADMINISTRATIVAS</t>
  </si>
  <si>
    <t>CONTADURÍA   (N) Cohorte 2018 -2017</t>
  </si>
  <si>
    <t>CONTADURÍA   (N) Cohortes &lt; = 2016</t>
  </si>
  <si>
    <t>CONTADURÍA (D) Cohorte 2018 -2017</t>
  </si>
  <si>
    <t>CONTADURÍA (D) Cohortes &lt; =2016</t>
  </si>
  <si>
    <t>ADMINISTRACIÓN DE EMPRESAS (D) Cohorte 2018 -2017</t>
  </si>
  <si>
    <t>ADMINISTRACIÓN DE EMPRESAS (D) Cohorte 2016</t>
  </si>
  <si>
    <t>ADMINISTRACIÓN DE EMPRESAS (D) Cohortes &lt; =2015</t>
  </si>
  <si>
    <t>ECONOMÍA Cohorte 2018 -2017</t>
  </si>
  <si>
    <t>ECONOMÍA Cohorte 2016</t>
  </si>
  <si>
    <t>ECONOMÍA Cohortes &lt;=2015</t>
  </si>
  <si>
    <t>ADMINISTRACIÓN DE EMPRESAS (N) Cohorte 2018-2017</t>
  </si>
  <si>
    <t>ADMINISTRACIÓN DE EMPRESAS (N) Cohorte 2 016</t>
  </si>
  <si>
    <t>ADMINISTRACIÓN DE EMPRESAS (N) Cohortes &lt;= 2015</t>
  </si>
  <si>
    <t>NEGOCIOS INTERNACIONALES Cohortes 2018 -2016</t>
  </si>
  <si>
    <t>NEGOCIOS INTERNACIONALES Cohortes &lt; = 2015</t>
  </si>
  <si>
    <t>PSICOLOGÍA Cohorte 2018 -2017</t>
  </si>
  <si>
    <t>PSICOLOGÍA Cohortes &lt; =2016</t>
  </si>
  <si>
    <t>DERECHO Cohorte 2018 -2017</t>
  </si>
  <si>
    <t>DERECHO Cohorte 2016</t>
  </si>
  <si>
    <t>DERECHO Cohortes &lt; =2015</t>
  </si>
  <si>
    <t xml:space="preserve">CIENCIAS POLÍTICAS </t>
  </si>
  <si>
    <t xml:space="preserve">FILOSOFÍA </t>
  </si>
  <si>
    <t>ARQUITECTURA Cohorte 2018 -2017</t>
  </si>
  <si>
    <t>ARQUITECTURA Cohortes &lt;=2016</t>
  </si>
  <si>
    <t>MEDICINA Cohorte 2018 -2016</t>
  </si>
  <si>
    <t>MEDICINA Cohortes &lt; = 2015</t>
  </si>
  <si>
    <t>NUTRICION Y DIETÉTICA Cohorte 2018</t>
  </si>
  <si>
    <t>NUTRICION Y DIETÉTICA Cohorte 2017</t>
  </si>
  <si>
    <t>-</t>
  </si>
  <si>
    <t>MAESTRIA EN SALUD PUBLICA</t>
  </si>
  <si>
    <t>ESPECIALIZACIÓN EN  MEDICINA FAMILIAR</t>
  </si>
  <si>
    <t>ESP. SIST. DE INGENIERÍA</t>
  </si>
  <si>
    <t>ESP. GERENCIA DE CONSTRUCCIÓN</t>
  </si>
  <si>
    <t>ESP. LOGÍSTICA INTEGRAL</t>
  </si>
  <si>
    <t>ESP. SIST. DE ING. ENF. INFORMAT.</t>
  </si>
  <si>
    <t>ESP. EN INGENIERÍA DE LA CALIDAD</t>
  </si>
  <si>
    <t>ESP. EN INGENIERÍA DE SOFTWARE</t>
  </si>
  <si>
    <t>ESP. EN USO EFICIENTE ENERGÍA ELÉCTRICA</t>
  </si>
  <si>
    <t>MAESTRÍA EN INGENIERÍA</t>
  </si>
  <si>
    <t>MAESTRIA EN INGENIERIA CIVIL</t>
  </si>
  <si>
    <t>MAESTRIA EN INGENIERIA DE SOFTWARE</t>
  </si>
  <si>
    <t>DOCTORADO EN INGENIERIA</t>
  </si>
  <si>
    <t xml:space="preserve">ESP. GERENCIA SOCIAL </t>
  </si>
  <si>
    <t>ESP. EN FINANZAS</t>
  </si>
  <si>
    <t>ESP. EN GESTIÓN TRIBUTARIA</t>
  </si>
  <si>
    <t>ESP. ADMINISTRACIÓN EN SALUD</t>
  </si>
  <si>
    <t>ESP.  CONTABILIDAD FINANCIERA INTERNACIONAL</t>
  </si>
  <si>
    <t>ESP. EN NEGOCIOS INTERNACIONALES</t>
  </si>
  <si>
    <t>MAESTRIA EN ADMINISTRACION DE EMPRESAS PASTO</t>
  </si>
  <si>
    <t>MAESTRIA EN ADMON. DE EMPRESAS PEREIRA (3a cohorte)</t>
  </si>
  <si>
    <t>MAESTRIA EN ADMON. DE EMPRESAS PEREIRA (2a cohorte)</t>
  </si>
  <si>
    <t>MAESTRIA EN ADMON. DE EMPRESAS PEREIRA (1a cohorte)</t>
  </si>
  <si>
    <t>MAESTRIA EN FINANZAS</t>
  </si>
  <si>
    <t>MAESTRIA EN MERCADEO</t>
  </si>
  <si>
    <t>MAESTRIA EN ADMINISTRACIÓN DE EMPRESAS Barranquilla (3ra cohorte)</t>
  </si>
  <si>
    <t>MAESTRIA EN ADMINISTRACIÓN DE EMPRESAS Barranquilla (2da cohorte)</t>
  </si>
  <si>
    <t>MAESTRIA EN ADMINISTRACIÓN DE EMPRESAS Barranquilla (1da cohorte)</t>
  </si>
  <si>
    <t>DOCTORADO EN CIENCIAS ECONÓMICAS</t>
  </si>
  <si>
    <t>ESP. EN CULTURA DE PAZ. DIH</t>
  </si>
  <si>
    <t>ESP. EN DERECHO COMERCIAL</t>
  </si>
  <si>
    <t>ESP. EN PROCESOS HUMANOS Y DESARROLLO ORG.</t>
  </si>
  <si>
    <t>ESP. NEUROPSICOLOGÍA INFANTIL</t>
  </si>
  <si>
    <t>ESP. EN SEGURIDAD SOCIAL</t>
  </si>
  <si>
    <t>DOCTORADO EN PSICOLOGIA</t>
  </si>
  <si>
    <t>MAESTRÍA EN DERECHOS HUMANOS</t>
  </si>
  <si>
    <t>MAESTRIA EN DERECHO EMPRESARIAL</t>
  </si>
  <si>
    <t>MAESTRIA EN PSICOLOGIA DE LA SALUD</t>
  </si>
  <si>
    <t>Maestría en Asesoría Familiar (Virtual) USD</t>
  </si>
  <si>
    <t>Maestría en Asesoría Familiar (Virtual) COP</t>
  </si>
  <si>
    <t>TOTAL PONTIFICIA UNIVERSIDAD JAVERIANA</t>
  </si>
  <si>
    <t>Nota: Debido a que hay estudiantes que pagan media matrícula y que ademas se otorgan algunos descuentos, el  ingreso total estimado por matrículas  para cada periodo no es igual a la multiplicación del número de estudiantes por el valor de la matrícula</t>
  </si>
  <si>
    <t>Otros Conceptos 2025-2026</t>
  </si>
  <si>
    <t>,</t>
  </si>
  <si>
    <t>CONCEPTO</t>
  </si>
  <si>
    <t>Tarifa 2025</t>
  </si>
  <si>
    <t>Incremento</t>
  </si>
  <si>
    <t>Tarifa 2026</t>
  </si>
  <si>
    <t>EXÁMENES DE VALIDACIÓN</t>
  </si>
  <si>
    <t>SUPLETORIOS PARCIALES Y FINALES PREGRADO</t>
  </si>
  <si>
    <t>SUPLETORIOS PARCIALES Y FINALES POSGRADO</t>
  </si>
  <si>
    <t>CERTIFICADOS DE ESTUDIOS</t>
  </si>
  <si>
    <t>CERTIFICADOS DE NOTAS</t>
  </si>
  <si>
    <t>CERTIFICADOS DE CONTENIDOS</t>
  </si>
  <si>
    <t>CERTIFICADOS FINANCIEROS</t>
  </si>
  <si>
    <t>DERECHOS DE GRADO PREGRADO</t>
  </si>
  <si>
    <t>DERECHOS DE GRADO POSGRADO</t>
  </si>
  <si>
    <t>REPOSICIÓN DE CARNÉ PARA ESTUDIANTES</t>
  </si>
  <si>
    <t>MULTAS BIBLIOTECA, AUDIOVISUALES Y LABORATORIO.</t>
  </si>
  <si>
    <t>MULTA LIBROS DE RESERVA</t>
  </si>
  <si>
    <t>PROGRAMA IB (BACHILLERATO INTERNACIONAL)</t>
  </si>
  <si>
    <t>ACTAS DE GRADO (COPIA)</t>
  </si>
  <si>
    <t>INSCRIPCIÓN PREGRADO</t>
  </si>
  <si>
    <t>INSCRIPCIÓN POSGRADO</t>
  </si>
  <si>
    <t xml:space="preserve">INSCRIPCIÓN ESPECIALIZACIONES MÉDICO QUIRÚRGICAS </t>
  </si>
  <si>
    <t>CONEXIÓN JAVERIANA</t>
  </si>
  <si>
    <t>DIPLOMA EN ESPAÑOL (COPIA)</t>
  </si>
  <si>
    <t>PREPARATORIOS CARRERA DE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</si>
</sst>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quot;$&quot;\ * #,##0_);_(&quot;$&quot;\ * \(#,##0\);_(&quot;$&quot;\ * &quot;-&quot;_);_(@_)"/>
    <numFmt numFmtId="166" formatCode="_(&quot;$&quot;\ * #,##0.00_);_(&quot;$&quot;\ * \(#,##0.00\);_(&quot;$&quot;\ * &quot;-&quot;??_);_(@_)"/>
    <numFmt numFmtId="167" formatCode="_(* #,##0.00_);_(* \(#,##0.00\);_(* &quot;-&quot;??_);_(@_)"/>
    <numFmt numFmtId="168" formatCode="&quot;$&quot;#,##0.0"/>
    <numFmt numFmtId="169" formatCode="_-&quot;$&quot;* #,##0_-;\-&quot;$&quot;* #,##0_-;_-&quot;$&quot;* &quot;-&quot;??_-;_-@_-"/>
    <numFmt numFmtId="170" formatCode="0.0%"/>
    <numFmt numFmtId="171" formatCode="&quot;$&quot;#,##0"/>
    <numFmt numFmtId="172" formatCode="&quot;$&quot;\ #,##0.0"/>
    <numFmt numFmtId="173" formatCode="_-* #,##0_-;\-* #,##0_-;_-* &quot;-&quot;??_-;_-@_-"/>
    <numFmt numFmtId="174" formatCode="0.00000%"/>
    <numFmt numFmtId="175" formatCode="_-&quot;$&quot;\ * #,##0_-;\-&quot;$&quot;\ * #,##0_-;_-&quot;$&quot;\ * &quot;-&quot;??_-;_-@_-"/>
  </numFmts>
  <fonts count="40"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0"/>
      <name val="MS Sans Serif"/>
      <family val="2"/>
    </font>
    <font>
      <sz val="11"/>
      <name val="Calibri"/>
      <family val="2"/>
    </font>
    <font>
      <b/>
      <sz val="20"/>
      <color theme="1"/>
      <name val="Calibri"/>
      <family val="2"/>
      <scheme val="minor"/>
    </font>
    <font>
      <b/>
      <sz val="14"/>
      <name val="Calibri"/>
      <family val="2"/>
      <scheme val="minor"/>
    </font>
    <font>
      <b/>
      <sz val="16"/>
      <name val="Calibri"/>
      <family val="2"/>
      <scheme val="minor"/>
    </font>
    <font>
      <b/>
      <sz val="20"/>
      <name val="Calibri"/>
      <family val="2"/>
      <scheme val="minor"/>
    </font>
    <font>
      <sz val="8"/>
      <name val="Arial"/>
      <family val="2"/>
    </font>
    <font>
      <sz val="10"/>
      <name val="Arial"/>
      <family val="2"/>
    </font>
    <font>
      <b/>
      <sz val="9"/>
      <name val="Arial"/>
      <family val="2"/>
    </font>
    <font>
      <b/>
      <u/>
      <sz val="9"/>
      <name val="Arial"/>
      <family val="2"/>
    </font>
    <font>
      <sz val="9"/>
      <name val="Arial"/>
      <family val="2"/>
    </font>
    <font>
      <sz val="10"/>
      <color rgb="FF000000"/>
      <name val="Calibri"/>
      <family val="2"/>
      <scheme val="minor"/>
    </font>
    <font>
      <sz val="10"/>
      <name val="Verdana"/>
      <family val="2"/>
    </font>
    <font>
      <b/>
      <sz val="16"/>
      <color rgb="FF0062A1"/>
      <name val="Verdana"/>
      <family val="2"/>
    </font>
    <font>
      <sz val="14"/>
      <color rgb="FF0062A1"/>
      <name val="Verdana"/>
      <family val="2"/>
    </font>
    <font>
      <b/>
      <sz val="11"/>
      <color theme="0"/>
      <name val="Verdana"/>
      <family val="2"/>
    </font>
    <font>
      <u/>
      <sz val="11"/>
      <color theme="10"/>
      <name val="Calibri"/>
      <family val="2"/>
      <scheme val="minor"/>
    </font>
    <font>
      <b/>
      <sz val="12"/>
      <name val="Calibri"/>
      <family val="2"/>
      <scheme val="minor"/>
    </font>
    <font>
      <b/>
      <sz val="8"/>
      <name val="Arial"/>
      <family val="2"/>
    </font>
    <font>
      <b/>
      <sz val="8"/>
      <name val="Calibri"/>
      <family val="2"/>
      <scheme val="minor"/>
    </font>
    <font>
      <sz val="12"/>
      <name val="Calibri"/>
      <family val="2"/>
      <scheme val="minor"/>
    </font>
    <font>
      <sz val="16"/>
      <name val="Calibri"/>
      <family val="2"/>
      <scheme val="minor"/>
    </font>
    <font>
      <b/>
      <sz val="7"/>
      <name val="Arial"/>
      <family val="2"/>
    </font>
    <font>
      <b/>
      <sz val="10"/>
      <name val="Arial"/>
      <family val="2"/>
    </font>
    <font>
      <i/>
      <sz val="9"/>
      <name val="Calibri"/>
      <family val="2"/>
      <scheme val="minor"/>
    </font>
    <font>
      <b/>
      <sz val="9"/>
      <name val="Calibri"/>
      <family val="2"/>
      <scheme val="minor"/>
    </font>
    <font>
      <b/>
      <i/>
      <sz val="9"/>
      <name val="Calibri"/>
      <family val="2"/>
      <scheme val="minor"/>
    </font>
    <font>
      <sz val="8"/>
      <name val="Calibri"/>
      <family val="2"/>
      <scheme val="minor"/>
    </font>
    <font>
      <b/>
      <sz val="10"/>
      <color indexed="9"/>
      <name val="Arial"/>
      <family val="2"/>
    </font>
    <font>
      <sz val="11"/>
      <color rgb="FF002451"/>
      <name val="Aptos"/>
      <family val="2"/>
    </font>
    <font>
      <sz val="8"/>
      <color theme="0"/>
      <name val="Arial"/>
      <family val="2"/>
    </font>
    <font>
      <b/>
      <sz val="8"/>
      <color theme="0"/>
      <name val="Arial"/>
      <family val="2"/>
    </font>
    <font>
      <b/>
      <sz val="9"/>
      <color theme="0"/>
      <name val="Arial"/>
      <family val="2"/>
    </font>
    <font>
      <sz val="9"/>
      <color theme="0"/>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bgColor indexed="64"/>
      </patternFill>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FF0000"/>
        <bgColor indexed="64"/>
      </patternFill>
    </fill>
    <fill>
      <patternFill patternType="solid">
        <fgColor indexed="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dashed">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7">
    <xf numFmtId="0" fontId="0" fillId="0" borderId="0"/>
    <xf numFmtId="43" fontId="5" fillId="0" borderId="0" applyFont="0" applyFill="0" applyBorder="0" applyAlignment="0" applyProtection="0"/>
    <xf numFmtId="0" fontId="6" fillId="0" borderId="0"/>
    <xf numFmtId="0" fontId="13" fillId="0" borderId="0"/>
    <xf numFmtId="167" fontId="13" fillId="0" borderId="0" applyFont="0" applyFill="0" applyBorder="0" applyAlignment="0" applyProtection="0"/>
    <xf numFmtId="167" fontId="5"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0" fontId="13" fillId="0" borderId="0"/>
    <xf numFmtId="166" fontId="5" fillId="0" borderId="0" applyFont="0" applyFill="0" applyBorder="0" applyAlignment="0" applyProtection="0"/>
    <xf numFmtId="9" fontId="5" fillId="0" borderId="0" applyFont="0" applyFill="0" applyBorder="0" applyAlignment="0" applyProtection="0"/>
    <xf numFmtId="0" fontId="21" fillId="5" borderId="0">
      <alignment horizontal="left" vertical="center" indent="1"/>
    </xf>
    <xf numFmtId="0" fontId="22" fillId="0" borderId="0" applyNumberFormat="0" applyFill="0" applyBorder="0" applyAlignment="0" applyProtection="0"/>
    <xf numFmtId="166" fontId="5" fillId="0" borderId="0" applyFont="0" applyFill="0" applyBorder="0" applyAlignment="0" applyProtection="0"/>
    <xf numFmtId="0" fontId="13" fillId="0" borderId="0"/>
    <xf numFmtId="41" fontId="5" fillId="0" borderId="0" applyFont="0" applyFill="0" applyBorder="0" applyAlignment="0" applyProtection="0"/>
    <xf numFmtId="44" fontId="5" fillId="0" borderId="0" applyFont="0" applyFill="0" applyBorder="0" applyAlignment="0" applyProtection="0"/>
  </cellStyleXfs>
  <cellXfs count="479">
    <xf numFmtId="0" fontId="0" fillId="0" borderId="0" xfId="0"/>
    <xf numFmtId="0" fontId="0" fillId="0" borderId="0" xfId="0" applyAlignment="1">
      <alignment wrapText="1"/>
    </xf>
    <xf numFmtId="0" fontId="0" fillId="0" borderId="0" xfId="0" applyAlignment="1">
      <alignment horizontal="center" vertical="center"/>
    </xf>
    <xf numFmtId="0" fontId="14" fillId="0" borderId="0" xfId="3" applyFont="1" applyAlignment="1">
      <alignment horizontal="left"/>
    </xf>
    <xf numFmtId="0" fontId="16" fillId="0" borderId="0" xfId="3" applyFont="1"/>
    <xf numFmtId="0" fontId="13" fillId="0" borderId="0" xfId="8"/>
    <xf numFmtId="10" fontId="13" fillId="0" borderId="0" xfId="8" applyNumberFormat="1"/>
    <xf numFmtId="0" fontId="14" fillId="0" borderId="0" xfId="3" applyFont="1" applyAlignment="1">
      <alignment horizontal="center"/>
    </xf>
    <xf numFmtId="172" fontId="0" fillId="0" borderId="0" xfId="0" applyNumberFormat="1"/>
    <xf numFmtId="0" fontId="18" fillId="2" borderId="0" xfId="0" applyFont="1" applyFill="1"/>
    <xf numFmtId="0" fontId="18" fillId="4" borderId="0" xfId="0" applyFont="1" applyFill="1"/>
    <xf numFmtId="0" fontId="19" fillId="2" borderId="0" xfId="0" applyFont="1" applyFill="1"/>
    <xf numFmtId="0" fontId="20" fillId="2" borderId="0" xfId="0" applyFont="1" applyFill="1"/>
    <xf numFmtId="0" fontId="21" fillId="5" borderId="0" xfId="11">
      <alignment horizontal="left" vertical="center" inden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68" fontId="1" fillId="2" borderId="25" xfId="0" applyNumberFormat="1" applyFont="1" applyFill="1" applyBorder="1" applyAlignment="1">
      <alignment horizontal="center" vertical="center"/>
    </xf>
    <xf numFmtId="0" fontId="0" fillId="2" borderId="11" xfId="0" applyFill="1" applyBorder="1"/>
    <xf numFmtId="17"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168" fontId="0" fillId="2" borderId="3" xfId="0" applyNumberFormat="1" applyFill="1" applyBorder="1" applyAlignment="1">
      <alignment horizontal="center" vertical="center"/>
    </xf>
    <xf numFmtId="0" fontId="0" fillId="2" borderId="13" xfId="0" applyFill="1" applyBorder="1"/>
    <xf numFmtId="0" fontId="2" fillId="2" borderId="10" xfId="0" applyFont="1" applyFill="1" applyBorder="1" applyAlignment="1">
      <alignment horizontal="justify" vertical="center" wrapText="1"/>
    </xf>
    <xf numFmtId="17"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168" fontId="0" fillId="2" borderId="14" xfId="0" applyNumberFormat="1" applyFill="1" applyBorder="1" applyAlignment="1">
      <alignment horizontal="center" vertical="center"/>
    </xf>
    <xf numFmtId="168" fontId="1" fillId="2" borderId="17" xfId="0" applyNumberFormat="1" applyFont="1" applyFill="1" applyBorder="1" applyAlignment="1">
      <alignment horizontal="center" vertical="center"/>
    </xf>
    <xf numFmtId="0" fontId="0" fillId="2" borderId="34" xfId="0" applyFill="1" applyBorder="1"/>
    <xf numFmtId="0" fontId="2" fillId="2" borderId="35" xfId="0" applyFont="1" applyFill="1" applyBorder="1" applyAlignment="1">
      <alignment horizontal="justify" vertical="center" wrapText="1"/>
    </xf>
    <xf numFmtId="0" fontId="0" fillId="2" borderId="27" xfId="0" applyFill="1" applyBorder="1" applyAlignment="1">
      <alignment horizontal="center" vertical="center"/>
    </xf>
    <xf numFmtId="0" fontId="0" fillId="2" borderId="27" xfId="0" applyFill="1" applyBorder="1"/>
    <xf numFmtId="168" fontId="0" fillId="2" borderId="36" xfId="0" applyNumberFormat="1" applyFill="1" applyBorder="1" applyAlignment="1">
      <alignment horizontal="center" vertical="center"/>
    </xf>
    <xf numFmtId="168" fontId="1" fillId="2" borderId="7" xfId="0" applyNumberFormat="1" applyFont="1" applyFill="1" applyBorder="1" applyAlignment="1">
      <alignment horizontal="center" vertical="center"/>
    </xf>
    <xf numFmtId="0" fontId="2" fillId="2" borderId="12" xfId="0" applyFont="1" applyFill="1" applyBorder="1" applyAlignment="1">
      <alignment horizontal="justify" vertical="center" wrapText="1"/>
    </xf>
    <xf numFmtId="171" fontId="1" fillId="2" borderId="7" xfId="0" applyNumberFormat="1" applyFont="1" applyFill="1" applyBorder="1" applyAlignment="1">
      <alignment horizontal="center" vertical="center"/>
    </xf>
    <xf numFmtId="0" fontId="0" fillId="2" borderId="33" xfId="0" applyFill="1" applyBorder="1"/>
    <xf numFmtId="0" fontId="0" fillId="2" borderId="28" xfId="0" applyFill="1" applyBorder="1" applyAlignment="1">
      <alignment horizontal="center" vertical="center"/>
    </xf>
    <xf numFmtId="0" fontId="0" fillId="2" borderId="28" xfId="0" applyFill="1" applyBorder="1"/>
    <xf numFmtId="168" fontId="0" fillId="2" borderId="32" xfId="0" applyNumberFormat="1" applyFill="1" applyBorder="1" applyAlignment="1">
      <alignment horizontal="center" vertical="center"/>
    </xf>
    <xf numFmtId="17" fontId="0" fillId="2" borderId="27" xfId="0" applyNumberFormat="1" applyFill="1" applyBorder="1" applyAlignment="1">
      <alignment horizontal="center" vertical="center"/>
    </xf>
    <xf numFmtId="0" fontId="2" fillId="2" borderId="21" xfId="0" applyFont="1" applyFill="1" applyBorder="1" applyAlignment="1">
      <alignment horizontal="justify" vertical="center" wrapText="1"/>
    </xf>
    <xf numFmtId="0" fontId="2" fillId="2" borderId="29" xfId="0" applyFont="1" applyFill="1" applyBorder="1" applyAlignment="1">
      <alignment horizontal="justify" vertical="center" wrapText="1"/>
    </xf>
    <xf numFmtId="0" fontId="1" fillId="2" borderId="6" xfId="0" applyFont="1" applyFill="1" applyBorder="1"/>
    <xf numFmtId="0" fontId="0" fillId="2" borderId="20" xfId="0" applyFill="1" applyBorder="1"/>
    <xf numFmtId="0" fontId="0" fillId="2" borderId="31" xfId="0" applyFill="1" applyBorder="1"/>
    <xf numFmtId="168" fontId="4" fillId="2" borderId="31" xfId="0" applyNumberFormat="1" applyFont="1" applyFill="1" applyBorder="1" applyAlignment="1">
      <alignment horizontal="center" vertical="center"/>
    </xf>
    <xf numFmtId="0" fontId="22" fillId="0" borderId="0" xfId="12"/>
    <xf numFmtId="0" fontId="0" fillId="2" borderId="39" xfId="0" applyFill="1" applyBorder="1"/>
    <xf numFmtId="168" fontId="0" fillId="2" borderId="25" xfId="0" applyNumberFormat="1" applyFill="1" applyBorder="1" applyAlignment="1">
      <alignment horizontal="center" vertical="center"/>
    </xf>
    <xf numFmtId="0" fontId="0" fillId="2" borderId="40" xfId="0" applyFill="1" applyBorder="1" applyAlignment="1">
      <alignment horizontal="center" vertical="center"/>
    </xf>
    <xf numFmtId="0" fontId="0" fillId="2" borderId="40" xfId="0" applyFill="1" applyBorder="1"/>
    <xf numFmtId="0" fontId="12" fillId="0" borderId="0" xfId="0" applyFont="1" applyAlignment="1">
      <alignment horizontal="center"/>
    </xf>
    <xf numFmtId="0" fontId="15" fillId="0" borderId="41" xfId="0" applyFont="1" applyBorder="1"/>
    <xf numFmtId="0" fontId="15" fillId="0" borderId="41" xfId="0" applyFont="1" applyBorder="1" applyAlignment="1">
      <alignment horizontal="center"/>
    </xf>
    <xf numFmtId="171" fontId="13" fillId="0" borderId="41" xfId="0" applyNumberFormat="1" applyFont="1" applyBorder="1" applyAlignment="1">
      <alignment horizontal="center"/>
    </xf>
    <xf numFmtId="0" fontId="12" fillId="0" borderId="0" xfId="3" applyFont="1"/>
    <xf numFmtId="0" fontId="23" fillId="0" borderId="38" xfId="0" applyFont="1" applyBorder="1" applyAlignment="1">
      <alignment horizontal="center"/>
    </xf>
    <xf numFmtId="0" fontId="24" fillId="2" borderId="5" xfId="3" applyFont="1" applyFill="1" applyBorder="1" applyAlignment="1">
      <alignment horizontal="center" vertical="center" wrapText="1"/>
    </xf>
    <xf numFmtId="0" fontId="25" fillId="0" borderId="6" xfId="0" applyFont="1" applyBorder="1" applyAlignment="1">
      <alignment horizontal="center" vertical="center" wrapText="1"/>
    </xf>
    <xf numFmtId="169" fontId="25" fillId="0" borderId="6" xfId="13" applyNumberFormat="1" applyFont="1" applyFill="1" applyBorder="1" applyAlignment="1">
      <alignment horizontal="center" vertical="center" wrapText="1"/>
    </xf>
    <xf numFmtId="169" fontId="25" fillId="0" borderId="7" xfId="13" applyNumberFormat="1" applyFont="1" applyFill="1" applyBorder="1" applyAlignment="1">
      <alignment horizontal="center" vertical="center" wrapText="1"/>
    </xf>
    <xf numFmtId="10" fontId="12" fillId="0" borderId="1" xfId="10" applyNumberFormat="1" applyFont="1" applyBorder="1"/>
    <xf numFmtId="0" fontId="23" fillId="6" borderId="8" xfId="0" applyFont="1" applyFill="1" applyBorder="1" applyAlignment="1">
      <alignment vertical="center"/>
    </xf>
    <xf numFmtId="0" fontId="23" fillId="6" borderId="20" xfId="0" applyFont="1" applyFill="1" applyBorder="1" applyAlignment="1">
      <alignment vertical="center"/>
    </xf>
    <xf numFmtId="0" fontId="15" fillId="0" borderId="0" xfId="0" applyFont="1" applyAlignment="1">
      <alignment horizontal="center"/>
    </xf>
    <xf numFmtId="171" fontId="13" fillId="0" borderId="0" xfId="0" applyNumberFormat="1" applyFont="1" applyAlignment="1">
      <alignment horizontal="center"/>
    </xf>
    <xf numFmtId="170" fontId="26" fillId="0" borderId="1" xfId="10" applyNumberFormat="1" applyFont="1" applyBorder="1" applyAlignment="1">
      <alignment horizontal="center"/>
    </xf>
    <xf numFmtId="171" fontId="26" fillId="0" borderId="1" xfId="13" applyNumberFormat="1" applyFont="1" applyBorder="1"/>
    <xf numFmtId="10" fontId="13" fillId="0" borderId="0" xfId="10" applyNumberFormat="1" applyFont="1" applyBorder="1"/>
    <xf numFmtId="0" fontId="23" fillId="6" borderId="30" xfId="0" applyFont="1" applyFill="1" applyBorder="1" applyAlignment="1">
      <alignment horizontal="left" vertical="center"/>
    </xf>
    <xf numFmtId="171" fontId="9" fillId="6" borderId="2" xfId="0" applyNumberFormat="1" applyFont="1" applyFill="1" applyBorder="1" applyAlignment="1">
      <alignment horizontal="center"/>
    </xf>
    <xf numFmtId="0" fontId="10" fillId="6" borderId="2" xfId="0" applyFont="1" applyFill="1" applyBorder="1" applyAlignment="1">
      <alignment horizontal="center"/>
    </xf>
    <xf numFmtId="0" fontId="23" fillId="6" borderId="12" xfId="0" applyFont="1" applyFill="1" applyBorder="1" applyAlignment="1">
      <alignment horizontal="left" vertical="center"/>
    </xf>
    <xf numFmtId="173" fontId="23" fillId="6" borderId="2" xfId="1" applyNumberFormat="1" applyFont="1" applyFill="1" applyBorder="1" applyAlignment="1">
      <alignment horizontal="center"/>
    </xf>
    <xf numFmtId="171" fontId="23" fillId="6" borderId="2" xfId="0" applyNumberFormat="1" applyFont="1" applyFill="1" applyBorder="1" applyAlignment="1">
      <alignment horizontal="center"/>
    </xf>
    <xf numFmtId="0" fontId="23" fillId="6" borderId="19" xfId="0" applyFont="1" applyFill="1" applyBorder="1" applyAlignment="1">
      <alignment horizontal="left" vertical="center"/>
    </xf>
    <xf numFmtId="169" fontId="23" fillId="6" borderId="50" xfId="0" applyNumberFormat="1" applyFont="1" applyFill="1" applyBorder="1" applyAlignment="1">
      <alignment horizontal="center"/>
    </xf>
    <xf numFmtId="0" fontId="23" fillId="6" borderId="51" xfId="0" applyFont="1" applyFill="1" applyBorder="1" applyAlignment="1">
      <alignment horizontal="center"/>
    </xf>
    <xf numFmtId="10" fontId="23" fillId="6" borderId="52" xfId="10" applyNumberFormat="1" applyFont="1" applyFill="1" applyBorder="1" applyAlignment="1">
      <alignment horizontal="center" vertical="center"/>
    </xf>
    <xf numFmtId="0" fontId="23" fillId="6" borderId="52" xfId="0" applyFont="1" applyFill="1" applyBorder="1" applyAlignment="1">
      <alignment horizontal="left" vertical="center"/>
    </xf>
    <xf numFmtId="3" fontId="23" fillId="6" borderId="50" xfId="13" applyNumberFormat="1" applyFont="1" applyFill="1" applyBorder="1" applyAlignment="1">
      <alignment horizontal="center" vertical="center"/>
    </xf>
    <xf numFmtId="171" fontId="23" fillId="6" borderId="50" xfId="13" applyNumberFormat="1" applyFont="1" applyFill="1" applyBorder="1" applyAlignment="1">
      <alignment horizontal="center"/>
    </xf>
    <xf numFmtId="0" fontId="26" fillId="6" borderId="51" xfId="0" applyFont="1" applyFill="1" applyBorder="1" applyAlignment="1">
      <alignment horizontal="center"/>
    </xf>
    <xf numFmtId="0" fontId="15" fillId="0" borderId="12" xfId="0" applyFont="1" applyBorder="1" applyAlignment="1">
      <alignment horizontal="left"/>
    </xf>
    <xf numFmtId="169" fontId="12" fillId="0" borderId="0" xfId="13" applyNumberFormat="1" applyFont="1" applyFill="1" applyBorder="1"/>
    <xf numFmtId="169" fontId="13" fillId="0" borderId="0" xfId="13" applyNumberFormat="1" applyFont="1" applyFill="1" applyBorder="1" applyAlignment="1">
      <alignment horizontal="right"/>
    </xf>
    <xf numFmtId="0" fontId="23" fillId="6" borderId="53" xfId="0" applyFont="1" applyFill="1" applyBorder="1" applyAlignment="1">
      <alignment horizontal="left" vertical="center"/>
    </xf>
    <xf numFmtId="0" fontId="23" fillId="6" borderId="2" xfId="0" applyFont="1" applyFill="1" applyBorder="1" applyAlignment="1">
      <alignment horizontal="center"/>
    </xf>
    <xf numFmtId="169" fontId="10" fillId="6" borderId="2" xfId="0" applyNumberFormat="1" applyFont="1" applyFill="1" applyBorder="1" applyAlignment="1">
      <alignment horizontal="center"/>
    </xf>
    <xf numFmtId="170" fontId="10" fillId="6" borderId="2" xfId="10" applyNumberFormat="1" applyFont="1" applyFill="1" applyBorder="1" applyAlignment="1">
      <alignment horizontal="center"/>
    </xf>
    <xf numFmtId="0" fontId="23" fillId="6" borderId="50" xfId="0" applyFont="1" applyFill="1" applyBorder="1" applyAlignment="1">
      <alignment horizontal="center"/>
    </xf>
    <xf numFmtId="0" fontId="10" fillId="6" borderId="50" xfId="0" applyFont="1" applyFill="1" applyBorder="1" applyAlignment="1">
      <alignment horizontal="center"/>
    </xf>
    <xf numFmtId="170" fontId="10" fillId="6" borderId="50" xfId="10" applyNumberFormat="1" applyFont="1" applyFill="1" applyBorder="1" applyAlignment="1">
      <alignment horizontal="center"/>
    </xf>
    <xf numFmtId="3" fontId="10" fillId="6" borderId="50" xfId="13" applyNumberFormat="1" applyFont="1" applyFill="1" applyBorder="1" applyAlignment="1">
      <alignment horizontal="center" vertical="center"/>
    </xf>
    <xf numFmtId="171" fontId="10" fillId="6" borderId="50" xfId="13" applyNumberFormat="1" applyFont="1" applyFill="1" applyBorder="1" applyAlignment="1">
      <alignment horizontal="center"/>
    </xf>
    <xf numFmtId="0" fontId="27" fillId="6" borderId="51" xfId="0" applyFont="1" applyFill="1" applyBorder="1" applyAlignment="1">
      <alignment horizontal="center"/>
    </xf>
    <xf numFmtId="171" fontId="10" fillId="6" borderId="52" xfId="0" applyNumberFormat="1" applyFont="1" applyFill="1" applyBorder="1" applyAlignment="1">
      <alignment horizontal="center" vertical="center"/>
    </xf>
    <xf numFmtId="171" fontId="10" fillId="6" borderId="50" xfId="0" applyNumberFormat="1" applyFont="1" applyFill="1" applyBorder="1" applyAlignment="1">
      <alignment horizontal="center" vertical="center"/>
    </xf>
    <xf numFmtId="171" fontId="10" fillId="6" borderId="4" xfId="0" applyNumberFormat="1" applyFont="1" applyFill="1" applyBorder="1" applyAlignment="1">
      <alignment horizontal="center" vertical="center"/>
    </xf>
    <xf numFmtId="0" fontId="23" fillId="6" borderId="20"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52" xfId="0" applyFont="1" applyFill="1" applyBorder="1" applyAlignment="1">
      <alignment horizontal="center" vertical="center"/>
    </xf>
    <xf numFmtId="0" fontId="23" fillId="6" borderId="35" xfId="0" applyFont="1" applyFill="1" applyBorder="1" applyAlignment="1">
      <alignment horizontal="center" vertical="center"/>
    </xf>
    <xf numFmtId="0" fontId="22" fillId="0" borderId="0" xfId="12" applyAlignment="1">
      <alignment horizontal="center" vertical="center"/>
    </xf>
    <xf numFmtId="0" fontId="14" fillId="0" borderId="0" xfId="3" applyFont="1" applyAlignment="1">
      <alignment horizontal="center" vertical="center"/>
    </xf>
    <xf numFmtId="0" fontId="15" fillId="0" borderId="41" xfId="0" applyFont="1" applyBorder="1" applyAlignment="1">
      <alignment horizontal="center" vertical="center"/>
    </xf>
    <xf numFmtId="0" fontId="12" fillId="0" borderId="0" xfId="3" applyFont="1" applyAlignment="1">
      <alignment horizontal="center" vertical="center"/>
    </xf>
    <xf numFmtId="173" fontId="28" fillId="0" borderId="0" xfId="1" applyNumberFormat="1" applyFont="1" applyFill="1" applyBorder="1" applyAlignment="1">
      <alignment horizontal="left"/>
    </xf>
    <xf numFmtId="43" fontId="12" fillId="0" borderId="0" xfId="1" applyFont="1" applyBorder="1"/>
    <xf numFmtId="167" fontId="12" fillId="0" borderId="0" xfId="3" applyNumberFormat="1" applyFont="1"/>
    <xf numFmtId="171" fontId="13" fillId="0" borderId="49" xfId="0" applyNumberFormat="1" applyFont="1" applyBorder="1" applyAlignment="1">
      <alignment horizontal="center"/>
    </xf>
    <xf numFmtId="171" fontId="13" fillId="0" borderId="57" xfId="0" applyNumberFormat="1" applyFont="1" applyBorder="1" applyAlignment="1">
      <alignment horizontal="center"/>
    </xf>
    <xf numFmtId="171" fontId="13" fillId="0" borderId="1" xfId="0" applyNumberFormat="1" applyFont="1" applyBorder="1" applyAlignment="1">
      <alignment horizontal="center"/>
    </xf>
    <xf numFmtId="171" fontId="12" fillId="0" borderId="0" xfId="3" applyNumberFormat="1" applyFont="1"/>
    <xf numFmtId="166" fontId="12" fillId="0" borderId="0" xfId="13" applyFont="1" applyBorder="1"/>
    <xf numFmtId="171" fontId="13" fillId="2" borderId="1" xfId="0" applyNumberFormat="1" applyFont="1" applyFill="1" applyBorder="1" applyAlignment="1">
      <alignment horizontal="center"/>
    </xf>
    <xf numFmtId="165" fontId="13" fillId="2" borderId="1" xfId="0" applyNumberFormat="1" applyFont="1" applyFill="1" applyBorder="1" applyAlignment="1">
      <alignment vertical="center"/>
    </xf>
    <xf numFmtId="0" fontId="13" fillId="2" borderId="1" xfId="0" applyFont="1" applyFill="1" applyBorder="1" applyAlignment="1">
      <alignment horizontal="center" vertical="center"/>
    </xf>
    <xf numFmtId="0" fontId="16" fillId="0" borderId="1" xfId="0" applyFont="1" applyBorder="1"/>
    <xf numFmtId="0" fontId="16" fillId="0" borderId="1" xfId="0" applyFont="1" applyBorder="1" applyAlignment="1">
      <alignment horizontal="center" vertical="center"/>
    </xf>
    <xf numFmtId="170" fontId="26" fillId="0" borderId="1" xfId="10" applyNumberFormat="1" applyFont="1" applyFill="1" applyBorder="1" applyAlignment="1">
      <alignment horizontal="center"/>
    </xf>
    <xf numFmtId="171" fontId="26" fillId="0" borderId="1" xfId="13" applyNumberFormat="1" applyFont="1" applyFill="1" applyBorder="1"/>
    <xf numFmtId="0" fontId="13" fillId="0" borderId="1" xfId="0" applyFont="1" applyBorder="1" applyAlignment="1">
      <alignment horizontal="center" vertical="center"/>
    </xf>
    <xf numFmtId="165" fontId="13" fillId="0" borderId="1" xfId="0" applyNumberFormat="1" applyFont="1" applyBorder="1" applyAlignment="1">
      <alignment vertical="center"/>
    </xf>
    <xf numFmtId="166" fontId="12" fillId="0" borderId="0" xfId="13" applyFont="1" applyFill="1" applyBorder="1"/>
    <xf numFmtId="0" fontId="15" fillId="0" borderId="58" xfId="0" applyFont="1" applyBorder="1"/>
    <xf numFmtId="0" fontId="15" fillId="0" borderId="58" xfId="0" applyFont="1" applyBorder="1" applyAlignment="1">
      <alignment horizontal="center" vertical="center"/>
    </xf>
    <xf numFmtId="10" fontId="13" fillId="0" borderId="58" xfId="10" applyNumberFormat="1" applyFont="1" applyBorder="1"/>
    <xf numFmtId="170" fontId="25" fillId="2" borderId="6" xfId="10" applyNumberFormat="1" applyFont="1" applyFill="1" applyBorder="1" applyAlignment="1">
      <alignment horizontal="center" vertical="center" wrapText="1"/>
    </xf>
    <xf numFmtId="169" fontId="25" fillId="2" borderId="6" xfId="13" applyNumberFormat="1" applyFont="1" applyFill="1" applyBorder="1" applyAlignment="1">
      <alignment horizontal="center" vertical="center" wrapText="1"/>
    </xf>
    <xf numFmtId="10" fontId="13" fillId="0" borderId="0" xfId="10" applyNumberFormat="1" applyFont="1" applyFill="1" applyBorder="1"/>
    <xf numFmtId="0" fontId="24" fillId="0" borderId="0" xfId="3" applyFont="1"/>
    <xf numFmtId="170" fontId="13" fillId="2" borderId="1" xfId="10" applyNumberFormat="1" applyFont="1" applyFill="1" applyBorder="1" applyAlignment="1">
      <alignment horizontal="center"/>
    </xf>
    <xf numFmtId="17"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xf numFmtId="0" fontId="0" fillId="2" borderId="26" xfId="0" applyFill="1" applyBorder="1" applyAlignment="1">
      <alignment horizontal="center" vertical="center"/>
    </xf>
    <xf numFmtId="0" fontId="17" fillId="2" borderId="0" xfId="0" applyFont="1" applyFill="1" applyAlignment="1">
      <alignment vertical="center" wrapText="1"/>
    </xf>
    <xf numFmtId="0" fontId="25" fillId="2" borderId="6" xfId="0" applyFont="1" applyFill="1" applyBorder="1" applyAlignment="1">
      <alignment horizontal="center" vertical="center" wrapText="1"/>
    </xf>
    <xf numFmtId="171" fontId="29" fillId="2" borderId="1" xfId="0" applyNumberFormat="1" applyFont="1" applyFill="1" applyBorder="1" applyAlignment="1">
      <alignment horizontal="center"/>
    </xf>
    <xf numFmtId="171" fontId="14" fillId="0" borderId="0" xfId="3" applyNumberFormat="1" applyFont="1" applyAlignment="1">
      <alignment horizontal="left"/>
    </xf>
    <xf numFmtId="0" fontId="0" fillId="2" borderId="50" xfId="0" applyFill="1" applyBorder="1" applyAlignment="1">
      <alignment horizontal="center" vertical="center"/>
    </xf>
    <xf numFmtId="0" fontId="0" fillId="2" borderId="50" xfId="0" applyFill="1" applyBorder="1"/>
    <xf numFmtId="0" fontId="0" fillId="2" borderId="60" xfId="0" applyFill="1" applyBorder="1"/>
    <xf numFmtId="0" fontId="2" fillId="2" borderId="52" xfId="0" applyFont="1" applyFill="1" applyBorder="1" applyAlignment="1">
      <alignment horizontal="justify" vertical="center" wrapText="1"/>
    </xf>
    <xf numFmtId="17" fontId="0" fillId="2" borderId="50" xfId="0" applyNumberFormat="1" applyFill="1" applyBorder="1" applyAlignment="1">
      <alignment horizontal="center" vertical="center"/>
    </xf>
    <xf numFmtId="168" fontId="0" fillId="2" borderId="4" xfId="0" applyNumberFormat="1" applyFill="1" applyBorder="1" applyAlignment="1">
      <alignment horizontal="center" vertical="center"/>
    </xf>
    <xf numFmtId="10" fontId="24" fillId="0" borderId="0" xfId="10" applyNumberFormat="1" applyFont="1" applyBorder="1"/>
    <xf numFmtId="171" fontId="13" fillId="2" borderId="41" xfId="0" applyNumberFormat="1" applyFont="1" applyFill="1" applyBorder="1" applyAlignment="1">
      <alignment horizontal="center"/>
    </xf>
    <xf numFmtId="0" fontId="15" fillId="2" borderId="41" xfId="0" applyFont="1" applyFill="1" applyBorder="1" applyAlignment="1">
      <alignment horizontal="center"/>
    </xf>
    <xf numFmtId="10" fontId="13" fillId="2" borderId="58" xfId="10" applyNumberFormat="1" applyFont="1" applyFill="1" applyBorder="1"/>
    <xf numFmtId="171" fontId="9" fillId="2" borderId="2" xfId="0" applyNumberFormat="1" applyFont="1" applyFill="1" applyBorder="1" applyAlignment="1">
      <alignment horizontal="center"/>
    </xf>
    <xf numFmtId="169" fontId="23" fillId="2" borderId="50" xfId="0" applyNumberFormat="1" applyFont="1" applyFill="1" applyBorder="1" applyAlignment="1">
      <alignment horizontal="center"/>
    </xf>
    <xf numFmtId="10" fontId="23" fillId="2" borderId="52" xfId="10" applyNumberFormat="1" applyFont="1" applyFill="1" applyBorder="1" applyAlignment="1">
      <alignment horizontal="center" vertical="center"/>
    </xf>
    <xf numFmtId="0" fontId="23" fillId="2" borderId="20" xfId="0" applyFont="1" applyFill="1" applyBorder="1" applyAlignment="1">
      <alignment vertical="center"/>
    </xf>
    <xf numFmtId="0" fontId="15" fillId="2" borderId="12" xfId="0" applyFont="1" applyFill="1" applyBorder="1" applyAlignment="1">
      <alignment horizontal="left"/>
    </xf>
    <xf numFmtId="169" fontId="24" fillId="2" borderId="41" xfId="13" applyNumberFormat="1" applyFont="1" applyFill="1" applyBorder="1"/>
    <xf numFmtId="169" fontId="29" fillId="2" borderId="41" xfId="13" applyNumberFormat="1" applyFont="1" applyFill="1" applyBorder="1" applyAlignment="1">
      <alignment horizontal="right"/>
    </xf>
    <xf numFmtId="10" fontId="13" fillId="2" borderId="1" xfId="10" applyNumberFormat="1" applyFont="1" applyFill="1" applyBorder="1" applyAlignment="1">
      <alignment horizontal="center"/>
    </xf>
    <xf numFmtId="10" fontId="10" fillId="6" borderId="50" xfId="10" applyNumberFormat="1" applyFont="1" applyFill="1" applyBorder="1" applyAlignment="1">
      <alignment horizontal="center"/>
    </xf>
    <xf numFmtId="0" fontId="30" fillId="0" borderId="0" xfId="0" applyFont="1"/>
    <xf numFmtId="0" fontId="31" fillId="0" borderId="0" xfId="0" applyFont="1"/>
    <xf numFmtId="170" fontId="10" fillId="2" borderId="2" xfId="0" applyNumberFormat="1" applyFont="1" applyFill="1" applyBorder="1" applyAlignment="1">
      <alignment horizontal="center"/>
    </xf>
    <xf numFmtId="170" fontId="23" fillId="2" borderId="51" xfId="0" applyNumberFormat="1" applyFont="1" applyFill="1" applyBorder="1" applyAlignment="1">
      <alignment horizontal="center"/>
    </xf>
    <xf numFmtId="170" fontId="23" fillId="2" borderId="20" xfId="0" applyNumberFormat="1" applyFont="1" applyFill="1" applyBorder="1" applyAlignment="1">
      <alignment vertical="center"/>
    </xf>
    <xf numFmtId="170" fontId="15" fillId="2" borderId="12" xfId="0" applyNumberFormat="1" applyFont="1" applyFill="1" applyBorder="1" applyAlignment="1">
      <alignment horizontal="left"/>
    </xf>
    <xf numFmtId="0" fontId="24" fillId="2" borderId="9" xfId="3" applyFont="1" applyFill="1" applyBorder="1" applyAlignment="1">
      <alignment horizontal="center" vertical="center" wrapText="1"/>
    </xf>
    <xf numFmtId="0" fontId="23" fillId="6" borderId="35" xfId="0" applyFont="1" applyFill="1" applyBorder="1" applyAlignment="1">
      <alignment horizontal="left" vertical="center"/>
    </xf>
    <xf numFmtId="10" fontId="13" fillId="2" borderId="41" xfId="0" applyNumberFormat="1" applyFont="1" applyFill="1" applyBorder="1" applyAlignment="1">
      <alignment horizontal="center"/>
    </xf>
    <xf numFmtId="171" fontId="13" fillId="7" borderId="1" xfId="0" applyNumberFormat="1" applyFont="1" applyFill="1" applyBorder="1" applyAlignment="1">
      <alignment horizontal="center"/>
    </xf>
    <xf numFmtId="0" fontId="16" fillId="7" borderId="1" xfId="0" applyFont="1" applyFill="1" applyBorder="1"/>
    <xf numFmtId="10" fontId="13" fillId="7" borderId="1" xfId="10" applyNumberFormat="1" applyFont="1" applyFill="1" applyBorder="1" applyAlignment="1">
      <alignment horizontal="center"/>
    </xf>
    <xf numFmtId="170" fontId="26" fillId="7" borderId="1" xfId="10" applyNumberFormat="1" applyFont="1" applyFill="1" applyBorder="1" applyAlignment="1">
      <alignment horizontal="center"/>
    </xf>
    <xf numFmtId="171" fontId="26" fillId="7" borderId="1" xfId="13" applyNumberFormat="1" applyFont="1" applyFill="1" applyBorder="1"/>
    <xf numFmtId="3" fontId="13" fillId="7" borderId="27" xfId="0" applyNumberFormat="1" applyFont="1" applyFill="1" applyBorder="1" applyAlignment="1">
      <alignment vertical="center"/>
    </xf>
    <xf numFmtId="0" fontId="12" fillId="7" borderId="0" xfId="3" applyFont="1" applyFill="1"/>
    <xf numFmtId="166" fontId="12" fillId="7" borderId="0" xfId="13" applyFont="1" applyFill="1" applyBorder="1"/>
    <xf numFmtId="171" fontId="12" fillId="7" borderId="0" xfId="3" applyNumberFormat="1" applyFont="1" applyFill="1"/>
    <xf numFmtId="3" fontId="13" fillId="7" borderId="28" xfId="0" applyNumberFormat="1" applyFont="1" applyFill="1" applyBorder="1" applyAlignment="1">
      <alignment vertical="center"/>
    </xf>
    <xf numFmtId="10" fontId="25" fillId="8" borderId="6" xfId="0" applyNumberFormat="1" applyFont="1" applyFill="1" applyBorder="1" applyAlignment="1">
      <alignment horizontal="center" vertical="center"/>
    </xf>
    <xf numFmtId="0" fontId="23" fillId="8" borderId="20" xfId="0" applyFont="1" applyFill="1" applyBorder="1" applyAlignment="1">
      <alignment vertical="center"/>
    </xf>
    <xf numFmtId="171" fontId="13" fillId="8" borderId="0" xfId="0" applyNumberFormat="1" applyFont="1" applyFill="1" applyAlignment="1">
      <alignment horizontal="center"/>
    </xf>
    <xf numFmtId="10" fontId="29" fillId="7" borderId="1" xfId="10" applyNumberFormat="1" applyFont="1" applyFill="1" applyBorder="1" applyAlignment="1">
      <alignment horizontal="center"/>
    </xf>
    <xf numFmtId="3" fontId="13" fillId="7" borderId="1" xfId="0" applyNumberFormat="1" applyFont="1" applyFill="1" applyBorder="1" applyAlignment="1">
      <alignment horizontal="center" vertical="center"/>
    </xf>
    <xf numFmtId="165" fontId="13" fillId="7" borderId="1" xfId="0" applyNumberFormat="1" applyFont="1" applyFill="1" applyBorder="1" applyAlignment="1">
      <alignment vertical="center"/>
    </xf>
    <xf numFmtId="0" fontId="13" fillId="7" borderId="1" xfId="0" applyFont="1" applyFill="1" applyBorder="1" applyAlignment="1">
      <alignment horizontal="center" vertical="center"/>
    </xf>
    <xf numFmtId="0" fontId="16" fillId="9" borderId="1" xfId="0" applyFont="1" applyFill="1" applyBorder="1"/>
    <xf numFmtId="0" fontId="16" fillId="10" borderId="42" xfId="0" applyFont="1" applyFill="1" applyBorder="1"/>
    <xf numFmtId="0" fontId="16" fillId="10" borderId="55" xfId="0" applyFont="1" applyFill="1" applyBorder="1"/>
    <xf numFmtId="0" fontId="16" fillId="10" borderId="55" xfId="0" applyFont="1" applyFill="1" applyBorder="1" applyAlignment="1">
      <alignment horizontal="center" vertical="center"/>
    </xf>
    <xf numFmtId="171" fontId="13" fillId="10" borderId="46" xfId="0" applyNumberFormat="1" applyFont="1" applyFill="1" applyBorder="1" applyAlignment="1">
      <alignment horizontal="center"/>
    </xf>
    <xf numFmtId="170" fontId="13" fillId="10" borderId="1" xfId="10" applyNumberFormat="1" applyFont="1" applyFill="1" applyBorder="1" applyAlignment="1">
      <alignment horizontal="center"/>
    </xf>
    <xf numFmtId="170" fontId="26" fillId="10" borderId="1" xfId="10" applyNumberFormat="1" applyFont="1" applyFill="1" applyBorder="1" applyAlignment="1">
      <alignment horizontal="center"/>
    </xf>
    <xf numFmtId="171" fontId="26" fillId="10" borderId="1" xfId="13" applyNumberFormat="1" applyFont="1" applyFill="1" applyBorder="1"/>
    <xf numFmtId="0" fontId="13" fillId="10" borderId="1" xfId="0" applyFont="1" applyFill="1" applyBorder="1" applyAlignment="1">
      <alignment horizontal="center" vertical="center"/>
    </xf>
    <xf numFmtId="165" fontId="13" fillId="10" borderId="1" xfId="0" applyNumberFormat="1" applyFont="1" applyFill="1" applyBorder="1" applyAlignment="1">
      <alignment vertical="center"/>
    </xf>
    <xf numFmtId="0" fontId="12" fillId="10" borderId="0" xfId="3" applyFont="1" applyFill="1"/>
    <xf numFmtId="166" fontId="12" fillId="10" borderId="0" xfId="13" applyFont="1" applyFill="1" applyBorder="1"/>
    <xf numFmtId="171" fontId="12" fillId="10" borderId="0" xfId="3" applyNumberFormat="1" applyFont="1" applyFill="1"/>
    <xf numFmtId="0" fontId="16" fillId="10" borderId="43" xfId="0" applyFont="1" applyFill="1" applyBorder="1"/>
    <xf numFmtId="0" fontId="16" fillId="10" borderId="56" xfId="0" applyFont="1" applyFill="1" applyBorder="1"/>
    <xf numFmtId="0" fontId="16" fillId="10" borderId="56" xfId="0" applyFont="1" applyFill="1" applyBorder="1" applyAlignment="1">
      <alignment horizontal="center" vertical="center"/>
    </xf>
    <xf numFmtId="0" fontId="16" fillId="10" borderId="47" xfId="0" applyFont="1" applyFill="1" applyBorder="1"/>
    <xf numFmtId="0" fontId="16" fillId="10" borderId="57" xfId="0" applyFont="1" applyFill="1" applyBorder="1"/>
    <xf numFmtId="0" fontId="16" fillId="10" borderId="57" xfId="0" applyFont="1" applyFill="1" applyBorder="1" applyAlignment="1">
      <alignment horizontal="center" vertical="center"/>
    </xf>
    <xf numFmtId="171" fontId="13" fillId="10" borderId="1" xfId="0" applyNumberFormat="1" applyFont="1" applyFill="1" applyBorder="1" applyAlignment="1">
      <alignment vertical="center"/>
    </xf>
    <xf numFmtId="0" fontId="16" fillId="10" borderId="1" xfId="0" applyFont="1" applyFill="1" applyBorder="1"/>
    <xf numFmtId="0" fontId="16" fillId="10" borderId="1" xfId="0" applyFont="1" applyFill="1" applyBorder="1" applyAlignment="1">
      <alignment horizontal="center" vertical="center"/>
    </xf>
    <xf numFmtId="171" fontId="29" fillId="10" borderId="1" xfId="0" applyNumberFormat="1" applyFont="1" applyFill="1" applyBorder="1" applyAlignment="1">
      <alignment horizontal="center"/>
    </xf>
    <xf numFmtId="171" fontId="13" fillId="10" borderId="1" xfId="0" applyNumberFormat="1" applyFont="1" applyFill="1" applyBorder="1" applyAlignment="1">
      <alignment horizontal="center"/>
    </xf>
    <xf numFmtId="0" fontId="16" fillId="10" borderId="45" xfId="0" applyFont="1" applyFill="1" applyBorder="1"/>
    <xf numFmtId="0" fontId="16" fillId="11" borderId="43" xfId="0" applyFont="1" applyFill="1" applyBorder="1"/>
    <xf numFmtId="0" fontId="16" fillId="11" borderId="56" xfId="0" applyFont="1" applyFill="1" applyBorder="1"/>
    <xf numFmtId="0" fontId="16" fillId="11" borderId="56" xfId="0" applyFont="1" applyFill="1" applyBorder="1" applyAlignment="1">
      <alignment horizontal="center" vertical="center"/>
    </xf>
    <xf numFmtId="171" fontId="13" fillId="11" borderId="46" xfId="0" applyNumberFormat="1" applyFont="1" applyFill="1" applyBorder="1" applyAlignment="1">
      <alignment horizontal="center"/>
    </xf>
    <xf numFmtId="170" fontId="26" fillId="11" borderId="1" xfId="10" applyNumberFormat="1" applyFont="1" applyFill="1" applyBorder="1" applyAlignment="1">
      <alignment horizontal="center"/>
    </xf>
    <xf numFmtId="171" fontId="26" fillId="11" borderId="1" xfId="13" applyNumberFormat="1" applyFont="1" applyFill="1" applyBorder="1"/>
    <xf numFmtId="0" fontId="13" fillId="11" borderId="1" xfId="0" applyFont="1" applyFill="1" applyBorder="1" applyAlignment="1">
      <alignment horizontal="center" vertical="center"/>
    </xf>
    <xf numFmtId="165" fontId="13" fillId="11" borderId="1" xfId="0" applyNumberFormat="1" applyFont="1" applyFill="1" applyBorder="1" applyAlignment="1">
      <alignment vertical="center"/>
    </xf>
    <xf numFmtId="0" fontId="12" fillId="11" borderId="0" xfId="3" applyFont="1" applyFill="1"/>
    <xf numFmtId="166" fontId="12" fillId="11" borderId="0" xfId="13" applyFont="1" applyFill="1" applyBorder="1"/>
    <xf numFmtId="171" fontId="12" fillId="11" borderId="0" xfId="3" applyNumberFormat="1" applyFont="1" applyFill="1"/>
    <xf numFmtId="0" fontId="16" fillId="10" borderId="54" xfId="0" applyFont="1" applyFill="1" applyBorder="1"/>
    <xf numFmtId="0" fontId="16" fillId="10" borderId="54" xfId="0" applyFont="1" applyFill="1" applyBorder="1" applyAlignment="1">
      <alignment horizontal="center" vertical="center"/>
    </xf>
    <xf numFmtId="171" fontId="29" fillId="7" borderId="1" xfId="0" applyNumberFormat="1" applyFont="1" applyFill="1" applyBorder="1" applyAlignment="1">
      <alignment horizontal="center"/>
    </xf>
    <xf numFmtId="3" fontId="29" fillId="7" borderId="1" xfId="0" applyNumberFormat="1" applyFont="1" applyFill="1" applyBorder="1" applyAlignment="1">
      <alignment horizontal="center" vertical="center"/>
    </xf>
    <xf numFmtId="165" fontId="29" fillId="7" borderId="1" xfId="0" applyNumberFormat="1" applyFont="1" applyFill="1" applyBorder="1" applyAlignment="1">
      <alignment vertical="center"/>
    </xf>
    <xf numFmtId="0" fontId="29" fillId="7" borderId="1" xfId="0" applyFont="1" applyFill="1" applyBorder="1" applyAlignment="1">
      <alignment horizontal="center" vertical="center"/>
    </xf>
    <xf numFmtId="0" fontId="16" fillId="7" borderId="48" xfId="0" applyFont="1" applyFill="1" applyBorder="1"/>
    <xf numFmtId="0" fontId="16" fillId="7" borderId="0" xfId="0" applyFont="1" applyFill="1"/>
    <xf numFmtId="171" fontId="13" fillId="7" borderId="46" xfId="0" applyNumberFormat="1" applyFont="1" applyFill="1" applyBorder="1" applyAlignment="1">
      <alignment horizontal="center"/>
    </xf>
    <xf numFmtId="0" fontId="16" fillId="7" borderId="41" xfId="0" applyFont="1" applyFill="1" applyBorder="1"/>
    <xf numFmtId="0" fontId="16" fillId="7" borderId="46" xfId="0" applyFont="1" applyFill="1" applyBorder="1" applyAlignment="1">
      <alignment horizontal="center" vertical="center"/>
    </xf>
    <xf numFmtId="165" fontId="14" fillId="0" borderId="0" xfId="3" applyNumberFormat="1" applyFont="1" applyAlignment="1">
      <alignment horizontal="left"/>
    </xf>
    <xf numFmtId="10" fontId="13" fillId="10" borderId="1" xfId="10" applyNumberFormat="1" applyFont="1" applyFill="1" applyBorder="1" applyAlignment="1">
      <alignment horizontal="center"/>
    </xf>
    <xf numFmtId="10" fontId="13" fillId="11" borderId="1" xfId="10" applyNumberFormat="1" applyFont="1" applyFill="1" applyBorder="1" applyAlignment="1">
      <alignment horizontal="center"/>
    </xf>
    <xf numFmtId="0" fontId="16" fillId="7" borderId="42" xfId="0" applyFont="1" applyFill="1" applyBorder="1"/>
    <xf numFmtId="0" fontId="16" fillId="7" borderId="55" xfId="0" applyFont="1" applyFill="1" applyBorder="1"/>
    <xf numFmtId="0" fontId="16" fillId="7" borderId="55" xfId="0" applyFont="1" applyFill="1" applyBorder="1" applyAlignment="1">
      <alignment horizontal="center" vertical="center"/>
    </xf>
    <xf numFmtId="171" fontId="29" fillId="7" borderId="46" xfId="0" applyNumberFormat="1" applyFont="1" applyFill="1" applyBorder="1" applyAlignment="1">
      <alignment horizontal="center"/>
    </xf>
    <xf numFmtId="0" fontId="16" fillId="7" borderId="43" xfId="0" applyFont="1" applyFill="1" applyBorder="1"/>
    <xf numFmtId="0" fontId="16" fillId="7" borderId="56" xfId="0" applyFont="1" applyFill="1" applyBorder="1"/>
    <xf numFmtId="0" fontId="16" fillId="7" borderId="56" xfId="0" applyFont="1" applyFill="1" applyBorder="1" applyAlignment="1">
      <alignment horizontal="center" vertical="center"/>
    </xf>
    <xf numFmtId="0" fontId="16" fillId="7" borderId="47" xfId="0" applyFont="1" applyFill="1" applyBorder="1"/>
    <xf numFmtId="0" fontId="16" fillId="7" borderId="57" xfId="0" applyFont="1" applyFill="1" applyBorder="1"/>
    <xf numFmtId="0" fontId="16" fillId="7" borderId="57" xfId="0" applyFont="1" applyFill="1" applyBorder="1" applyAlignment="1">
      <alignment horizontal="center" vertical="center"/>
    </xf>
    <xf numFmtId="0" fontId="16" fillId="7" borderId="45" xfId="0" applyFont="1" applyFill="1" applyBorder="1"/>
    <xf numFmtId="171" fontId="29" fillId="7" borderId="44" xfId="0" applyNumberFormat="1" applyFont="1" applyFill="1" applyBorder="1" applyAlignment="1">
      <alignment horizontal="center"/>
    </xf>
    <xf numFmtId="0" fontId="16" fillId="7" borderId="54" xfId="0" applyFont="1" applyFill="1" applyBorder="1"/>
    <xf numFmtId="0" fontId="16" fillId="7" borderId="54" xfId="0" applyFont="1" applyFill="1" applyBorder="1" applyAlignment="1">
      <alignment horizontal="center" vertical="center"/>
    </xf>
    <xf numFmtId="0" fontId="0" fillId="2" borderId="22" xfId="0" applyFill="1" applyBorder="1" applyAlignment="1">
      <alignment horizontal="center" vertical="center"/>
    </xf>
    <xf numFmtId="0" fontId="0" fillId="2" borderId="29" xfId="0" applyFill="1" applyBorder="1" applyAlignment="1">
      <alignment horizontal="center" vertical="center"/>
    </xf>
    <xf numFmtId="0" fontId="0" fillId="2" borderId="64" xfId="0" applyFill="1" applyBorder="1" applyAlignment="1">
      <alignment horizontal="center" vertical="center"/>
    </xf>
    <xf numFmtId="0" fontId="0" fillId="2" borderId="37" xfId="0" applyFill="1" applyBorder="1" applyAlignment="1">
      <alignment horizontal="center" vertical="center"/>
    </xf>
    <xf numFmtId="0" fontId="1" fillId="2" borderId="11" xfId="0" applyFont="1" applyFill="1" applyBorder="1" applyAlignment="1">
      <alignment horizontal="left" vertical="center" wrapText="1"/>
    </xf>
    <xf numFmtId="0" fontId="0" fillId="2" borderId="65" xfId="0" applyFill="1" applyBorder="1" applyAlignment="1">
      <alignment horizontal="left" vertical="center"/>
    </xf>
    <xf numFmtId="0" fontId="0" fillId="2" borderId="22" xfId="0" applyFill="1" applyBorder="1" applyAlignment="1">
      <alignment horizontal="left" vertical="center"/>
    </xf>
    <xf numFmtId="0" fontId="16" fillId="7" borderId="1" xfId="0" applyFont="1" applyFill="1" applyBorder="1" applyAlignment="1">
      <alignment horizontal="center" vertical="center"/>
    </xf>
    <xf numFmtId="0" fontId="0" fillId="2" borderId="65" xfId="0" applyFill="1" applyBorder="1" applyAlignment="1">
      <alignment horizontal="center" vertical="center"/>
    </xf>
    <xf numFmtId="43" fontId="0" fillId="0" borderId="0" xfId="1" applyFont="1"/>
    <xf numFmtId="0" fontId="3" fillId="2" borderId="63" xfId="0" applyFont="1" applyFill="1" applyBorder="1" applyAlignment="1">
      <alignment horizontal="center" vertical="center" wrapText="1"/>
    </xf>
    <xf numFmtId="10" fontId="23" fillId="3" borderId="52" xfId="10" applyNumberFormat="1" applyFont="1" applyFill="1" applyBorder="1" applyAlignment="1">
      <alignment horizontal="center" vertical="center"/>
    </xf>
    <xf numFmtId="168" fontId="0" fillId="0" borderId="0" xfId="0" applyNumberFormat="1" applyAlignment="1">
      <alignment horizontal="center" vertical="center"/>
    </xf>
    <xf numFmtId="0" fontId="14" fillId="0" borderId="0" xfId="3" applyFont="1"/>
    <xf numFmtId="166" fontId="14" fillId="0" borderId="0" xfId="13" applyFont="1" applyFill="1" applyBorder="1"/>
    <xf numFmtId="171" fontId="14" fillId="0" borderId="0" xfId="3" applyNumberFormat="1" applyFont="1"/>
    <xf numFmtId="166" fontId="24" fillId="0" borderId="0" xfId="13" applyFont="1" applyFill="1" applyBorder="1"/>
    <xf numFmtId="171" fontId="24" fillId="0" borderId="0" xfId="3" applyNumberFormat="1" applyFont="1"/>
    <xf numFmtId="171" fontId="24" fillId="0" borderId="0" xfId="13" applyNumberFormat="1" applyFont="1" applyFill="1" applyBorder="1"/>
    <xf numFmtId="0" fontId="24" fillId="0" borderId="0" xfId="3" applyFont="1" applyAlignment="1">
      <alignment horizontal="center" vertical="center"/>
    </xf>
    <xf numFmtId="0" fontId="32" fillId="0" borderId="0" xfId="0" applyFont="1"/>
    <xf numFmtId="43" fontId="24" fillId="0" borderId="0" xfId="1" applyFont="1" applyBorder="1"/>
    <xf numFmtId="0" fontId="16" fillId="2" borderId="1" xfId="0" applyFont="1" applyFill="1" applyBorder="1"/>
    <xf numFmtId="0" fontId="16" fillId="2" borderId="1" xfId="0" applyFont="1" applyFill="1" applyBorder="1" applyAlignment="1">
      <alignment horizontal="center" vertical="center"/>
    </xf>
    <xf numFmtId="0" fontId="15" fillId="2" borderId="41" xfId="0" applyFont="1" applyFill="1" applyBorder="1"/>
    <xf numFmtId="0" fontId="15" fillId="2" borderId="41" xfId="0" applyFont="1" applyFill="1" applyBorder="1" applyAlignment="1">
      <alignment horizontal="center" vertical="center"/>
    </xf>
    <xf numFmtId="0" fontId="15" fillId="2" borderId="58" xfId="0" applyFont="1" applyFill="1" applyBorder="1" applyAlignment="1">
      <alignment horizontal="center" vertical="center"/>
    </xf>
    <xf numFmtId="169" fontId="29" fillId="2" borderId="0" xfId="13" applyNumberFormat="1" applyFont="1" applyFill="1" applyBorder="1" applyAlignment="1">
      <alignment horizontal="right"/>
    </xf>
    <xf numFmtId="168" fontId="0" fillId="0" borderId="3" xfId="0" applyNumberFormat="1" applyBorder="1" applyAlignment="1">
      <alignment horizontal="center" vertical="center"/>
    </xf>
    <xf numFmtId="10" fontId="23" fillId="0" borderId="52" xfId="10" applyNumberFormat="1" applyFont="1" applyFill="1" applyBorder="1" applyAlignment="1">
      <alignment horizontal="center" vertical="center"/>
    </xf>
    <xf numFmtId="0" fontId="15" fillId="2" borderId="49" xfId="0" applyFont="1" applyFill="1" applyBorder="1"/>
    <xf numFmtId="0" fontId="15" fillId="2" borderId="1" xfId="0" applyFont="1" applyFill="1" applyBorder="1"/>
    <xf numFmtId="0" fontId="15" fillId="2" borderId="1" xfId="0" applyFont="1" applyFill="1" applyBorder="1" applyAlignment="1">
      <alignment horizontal="center" vertical="center"/>
    </xf>
    <xf numFmtId="0" fontId="15" fillId="2" borderId="27" xfId="0" applyFont="1" applyFill="1" applyBorder="1"/>
    <xf numFmtId="0" fontId="15" fillId="2" borderId="27" xfId="0" applyFont="1" applyFill="1" applyBorder="1" applyAlignment="1">
      <alignment horizontal="center" vertical="center"/>
    </xf>
    <xf numFmtId="171" fontId="16" fillId="0" borderId="29" xfId="0" applyNumberFormat="1" applyFont="1" applyBorder="1" applyAlignment="1">
      <alignment horizontal="center"/>
    </xf>
    <xf numFmtId="41" fontId="14" fillId="0" borderId="0" xfId="15" applyFont="1" applyFill="1" applyBorder="1" applyAlignment="1">
      <alignment horizontal="left"/>
    </xf>
    <xf numFmtId="0" fontId="16" fillId="0" borderId="66" xfId="0" applyFont="1" applyBorder="1"/>
    <xf numFmtId="0" fontId="16" fillId="0" borderId="62" xfId="0" applyFont="1" applyBorder="1"/>
    <xf numFmtId="0" fontId="16" fillId="0" borderId="69" xfId="0" applyFont="1" applyBorder="1"/>
    <xf numFmtId="0" fontId="16" fillId="0" borderId="67" xfId="0" applyFont="1" applyBorder="1"/>
    <xf numFmtId="0" fontId="16" fillId="0" borderId="68" xfId="0" applyFont="1" applyBorder="1"/>
    <xf numFmtId="3" fontId="23" fillId="0" borderId="50" xfId="13" applyNumberFormat="1" applyFont="1" applyFill="1" applyBorder="1" applyAlignment="1">
      <alignment horizontal="center" vertical="center"/>
    </xf>
    <xf numFmtId="171" fontId="23" fillId="0" borderId="50" xfId="13" applyNumberFormat="1" applyFont="1" applyFill="1" applyBorder="1" applyAlignment="1">
      <alignment horizontal="center"/>
    </xf>
    <xf numFmtId="10" fontId="29" fillId="0" borderId="0" xfId="8" applyNumberFormat="1" applyFont="1" applyAlignment="1">
      <alignment horizontal="center"/>
    </xf>
    <xf numFmtId="0" fontId="1" fillId="2" borderId="11" xfId="0" applyFont="1" applyFill="1" applyBorder="1" applyAlignment="1">
      <alignment horizontal="left" vertical="center"/>
    </xf>
    <xf numFmtId="0" fontId="1" fillId="2" borderId="13" xfId="0" applyFont="1" applyFill="1" applyBorder="1" applyAlignment="1">
      <alignment horizontal="left" vertical="center"/>
    </xf>
    <xf numFmtId="0" fontId="1" fillId="2" borderId="70" xfId="0" applyFont="1" applyFill="1" applyBorder="1" applyAlignment="1">
      <alignment horizontal="left" vertical="center"/>
    </xf>
    <xf numFmtId="0" fontId="1" fillId="2" borderId="39" xfId="0" applyFont="1" applyFill="1" applyBorder="1" applyAlignment="1">
      <alignment horizontal="left" vertical="center"/>
    </xf>
    <xf numFmtId="171" fontId="16" fillId="2" borderId="46" xfId="0" applyNumberFormat="1" applyFont="1" applyFill="1" applyBorder="1" applyAlignment="1">
      <alignment horizontal="center"/>
    </xf>
    <xf numFmtId="0" fontId="16" fillId="2" borderId="69" xfId="0" applyFont="1" applyFill="1" applyBorder="1"/>
    <xf numFmtId="171" fontId="16" fillId="2" borderId="1" xfId="0" applyNumberFormat="1" applyFont="1" applyFill="1" applyBorder="1" applyAlignment="1">
      <alignment horizontal="center"/>
    </xf>
    <xf numFmtId="0" fontId="16" fillId="0" borderId="0" xfId="0" applyFont="1"/>
    <xf numFmtId="166" fontId="16" fillId="0" borderId="0" xfId="13" applyFont="1" applyFill="1" applyBorder="1"/>
    <xf numFmtId="171" fontId="16" fillId="0" borderId="0" xfId="3" applyNumberFormat="1" applyFont="1"/>
    <xf numFmtId="0" fontId="22" fillId="0" borderId="0" xfId="12" applyFill="1"/>
    <xf numFmtId="0" fontId="16" fillId="2" borderId="62" xfId="0" applyFont="1" applyFill="1" applyBorder="1"/>
    <xf numFmtId="0" fontId="23" fillId="2" borderId="30"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12" xfId="0" applyFont="1" applyFill="1" applyBorder="1" applyAlignment="1">
      <alignment horizontal="center" vertical="center"/>
    </xf>
    <xf numFmtId="10" fontId="10" fillId="2" borderId="50" xfId="10" applyNumberFormat="1" applyFont="1" applyFill="1" applyBorder="1" applyAlignment="1">
      <alignment horizontal="center"/>
    </xf>
    <xf numFmtId="43" fontId="24" fillId="0" borderId="0" xfId="1" applyFont="1"/>
    <xf numFmtId="171" fontId="16" fillId="2" borderId="29" xfId="0" applyNumberFormat="1" applyFont="1" applyFill="1" applyBorder="1" applyAlignment="1">
      <alignment horizontal="center"/>
    </xf>
    <xf numFmtId="10" fontId="16" fillId="0" borderId="1" xfId="10" applyNumberFormat="1" applyFont="1" applyFill="1" applyBorder="1" applyAlignment="1">
      <alignment horizontal="center"/>
    </xf>
    <xf numFmtId="0" fontId="16" fillId="2" borderId="27" xfId="0" applyFont="1" applyFill="1" applyBorder="1"/>
    <xf numFmtId="0" fontId="16" fillId="0" borderId="71" xfId="0" applyFont="1" applyBorder="1"/>
    <xf numFmtId="0" fontId="3" fillId="2" borderId="8"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0" xfId="0" applyFont="1" applyFill="1" applyAlignment="1">
      <alignment horizontal="center" vertical="center" wrapText="1"/>
    </xf>
    <xf numFmtId="0" fontId="10" fillId="2" borderId="0" xfId="2" applyFont="1" applyFill="1" applyAlignment="1">
      <alignment horizontal="center"/>
    </xf>
    <xf numFmtId="0" fontId="15" fillId="2" borderId="0" xfId="0" applyFont="1" applyFill="1"/>
    <xf numFmtId="0" fontId="15" fillId="2" borderId="0" xfId="0" applyFont="1" applyFill="1" applyAlignment="1">
      <alignment horizontal="center" vertical="center"/>
    </xf>
    <xf numFmtId="0" fontId="16" fillId="2" borderId="27" xfId="0" applyFont="1" applyFill="1" applyBorder="1" applyAlignment="1">
      <alignment vertical="center"/>
    </xf>
    <xf numFmtId="0" fontId="16" fillId="2" borderId="50" xfId="0" applyFont="1" applyFill="1" applyBorder="1" applyAlignment="1">
      <alignment vertical="center"/>
    </xf>
    <xf numFmtId="0" fontId="16" fillId="2" borderId="0" xfId="0" applyFont="1" applyFill="1"/>
    <xf numFmtId="0" fontId="16" fillId="0" borderId="27" xfId="0" applyFont="1" applyBorder="1" applyAlignment="1">
      <alignment horizontal="right" vertical="center"/>
    </xf>
    <xf numFmtId="0" fontId="16" fillId="2" borderId="27" xfId="0" applyFont="1" applyFill="1" applyBorder="1" applyAlignment="1">
      <alignment horizontal="right" vertical="center"/>
    </xf>
    <xf numFmtId="0" fontId="34" fillId="12" borderId="72" xfId="8" applyFont="1" applyFill="1" applyBorder="1" applyAlignment="1">
      <alignment horizontal="center" wrapText="1"/>
    </xf>
    <xf numFmtId="169" fontId="34" fillId="12" borderId="40" xfId="16" applyNumberFormat="1" applyFont="1" applyFill="1" applyBorder="1" applyAlignment="1">
      <alignment horizontal="center" wrapText="1"/>
    </xf>
    <xf numFmtId="169" fontId="34" fillId="12" borderId="73" xfId="16" applyNumberFormat="1" applyFont="1" applyFill="1" applyBorder="1" applyAlignment="1">
      <alignment horizontal="center" wrapText="1"/>
    </xf>
    <xf numFmtId="0" fontId="13" fillId="0" borderId="18" xfId="8" applyBorder="1" applyAlignment="1">
      <alignment wrapText="1"/>
    </xf>
    <xf numFmtId="169" fontId="13" fillId="0" borderId="1" xfId="16" applyNumberFormat="1" applyFont="1" applyFill="1" applyBorder="1" applyAlignment="1">
      <alignment wrapText="1"/>
    </xf>
    <xf numFmtId="10" fontId="13" fillId="0" borderId="1" xfId="4" applyNumberFormat="1" applyFont="1" applyFill="1" applyBorder="1" applyAlignment="1">
      <alignment horizontal="center"/>
    </xf>
    <xf numFmtId="169" fontId="13" fillId="0" borderId="14" xfId="16" applyNumberFormat="1" applyFont="1" applyFill="1" applyBorder="1"/>
    <xf numFmtId="0" fontId="13" fillId="0" borderId="19" xfId="8" applyBorder="1" applyAlignment="1">
      <alignment wrapText="1"/>
    </xf>
    <xf numFmtId="169" fontId="13" fillId="0" borderId="50" xfId="16" applyNumberFormat="1" applyFont="1" applyFill="1" applyBorder="1" applyAlignment="1">
      <alignment wrapText="1"/>
    </xf>
    <xf numFmtId="10" fontId="13" fillId="0" borderId="50" xfId="4" applyNumberFormat="1" applyFont="1" applyFill="1" applyBorder="1" applyAlignment="1">
      <alignment horizontal="center"/>
    </xf>
    <xf numFmtId="169" fontId="13" fillId="0" borderId="4" xfId="16" applyNumberFormat="1" applyFont="1" applyFill="1" applyBorder="1"/>
    <xf numFmtId="175" fontId="5" fillId="0" borderId="1" xfId="16" applyNumberFormat="1" applyFont="1" applyBorder="1"/>
    <xf numFmtId="0" fontId="10" fillId="2" borderId="0" xfId="2" applyFont="1" applyFill="1"/>
    <xf numFmtId="171" fontId="16" fillId="2" borderId="22" xfId="0" applyNumberFormat="1" applyFont="1" applyFill="1" applyBorder="1" applyAlignment="1">
      <alignment horizontal="center"/>
    </xf>
    <xf numFmtId="171" fontId="0" fillId="2" borderId="14" xfId="0" applyNumberFormat="1" applyFill="1" applyBorder="1" applyAlignment="1">
      <alignment horizontal="center" vertical="center"/>
    </xf>
    <xf numFmtId="173" fontId="13" fillId="0" borderId="0" xfId="1" applyNumberFormat="1" applyFont="1"/>
    <xf numFmtId="0" fontId="16" fillId="2" borderId="1" xfId="0" applyFont="1" applyFill="1" applyBorder="1" applyAlignment="1">
      <alignment horizontal="right" vertical="center"/>
    </xf>
    <xf numFmtId="0" fontId="16" fillId="2" borderId="27" xfId="0" applyFont="1" applyFill="1" applyBorder="1" applyAlignment="1">
      <alignment horizontal="right" vertical="center" wrapText="1"/>
    </xf>
    <xf numFmtId="0" fontId="16" fillId="2" borderId="0" xfId="0" applyFont="1" applyFill="1" applyAlignment="1">
      <alignment horizontal="center" vertical="center"/>
    </xf>
    <xf numFmtId="171" fontId="16" fillId="2" borderId="0" xfId="0" applyNumberFormat="1" applyFont="1" applyFill="1" applyAlignment="1">
      <alignment horizontal="center"/>
    </xf>
    <xf numFmtId="0" fontId="16" fillId="2" borderId="50" xfId="0" applyFont="1" applyFill="1" applyBorder="1"/>
    <xf numFmtId="0" fontId="23" fillId="2" borderId="21" xfId="0" applyFont="1" applyFill="1" applyBorder="1" applyAlignment="1">
      <alignment horizontal="left" vertical="center"/>
    </xf>
    <xf numFmtId="0" fontId="23" fillId="2" borderId="52" xfId="0" applyFont="1" applyFill="1" applyBorder="1" applyAlignment="1">
      <alignment horizontal="left" vertical="center"/>
    </xf>
    <xf numFmtId="0" fontId="23" fillId="2" borderId="52" xfId="0" applyFont="1" applyFill="1" applyBorder="1" applyAlignment="1">
      <alignment horizontal="center" vertical="center"/>
    </xf>
    <xf numFmtId="0" fontId="23" fillId="2" borderId="20" xfId="0" applyFont="1" applyFill="1" applyBorder="1" applyAlignment="1">
      <alignment horizontal="center" vertical="center"/>
    </xf>
    <xf numFmtId="0" fontId="16" fillId="2" borderId="27" xfId="0" applyFont="1" applyFill="1" applyBorder="1" applyAlignment="1">
      <alignment vertical="center" wrapText="1"/>
    </xf>
    <xf numFmtId="0" fontId="16" fillId="2" borderId="37" xfId="0" applyFont="1" applyFill="1" applyBorder="1"/>
    <xf numFmtId="0" fontId="16" fillId="2" borderId="37" xfId="0" applyFont="1" applyFill="1" applyBorder="1" applyAlignment="1">
      <alignment horizontal="center" vertical="center"/>
    </xf>
    <xf numFmtId="0" fontId="15" fillId="2" borderId="29" xfId="0" applyFont="1" applyFill="1" applyBorder="1"/>
    <xf numFmtId="0" fontId="15" fillId="2" borderId="29" xfId="0" applyFont="1" applyFill="1" applyBorder="1" applyAlignment="1">
      <alignment horizontal="center" vertical="center"/>
    </xf>
    <xf numFmtId="0" fontId="16" fillId="2" borderId="10" xfId="0" applyFont="1" applyFill="1" applyBorder="1"/>
    <xf numFmtId="0" fontId="16" fillId="2" borderId="22" xfId="0" applyFont="1" applyFill="1" applyBorder="1" applyAlignment="1">
      <alignment horizontal="center" vertical="center"/>
    </xf>
    <xf numFmtId="44" fontId="13" fillId="0" borderId="0" xfId="8" applyNumberFormat="1"/>
    <xf numFmtId="0" fontId="35" fillId="0" borderId="0" xfId="0" applyFont="1" applyAlignment="1">
      <alignment horizontal="left" vertical="center" indent="1"/>
    </xf>
    <xf numFmtId="170" fontId="25" fillId="0" borderId="6" xfId="10" applyNumberFormat="1" applyFont="1" applyFill="1" applyBorder="1" applyAlignment="1">
      <alignment horizontal="center" vertical="center" wrapText="1"/>
    </xf>
    <xf numFmtId="10" fontId="25" fillId="0" borderId="6" xfId="0" applyNumberFormat="1" applyFont="1" applyBorder="1" applyAlignment="1">
      <alignment horizontal="center" vertical="center"/>
    </xf>
    <xf numFmtId="0" fontId="23" fillId="0" borderId="20" xfId="0" applyFont="1" applyBorder="1" applyAlignment="1">
      <alignment vertical="center"/>
    </xf>
    <xf numFmtId="171" fontId="29" fillId="0" borderId="0" xfId="0" applyNumberFormat="1" applyFont="1" applyAlignment="1">
      <alignment horizontal="center"/>
    </xf>
    <xf numFmtId="3" fontId="16" fillId="0" borderId="1" xfId="0" applyNumberFormat="1" applyFont="1" applyBorder="1" applyAlignment="1">
      <alignment horizontal="center" vertical="center"/>
    </xf>
    <xf numFmtId="165" fontId="16" fillId="0" borderId="27" xfId="0" applyNumberFormat="1" applyFont="1" applyBorder="1" applyAlignment="1">
      <alignment vertical="center"/>
    </xf>
    <xf numFmtId="171" fontId="16" fillId="0" borderId="27" xfId="0" applyNumberFormat="1" applyFont="1" applyBorder="1" applyAlignment="1">
      <alignment vertical="center"/>
    </xf>
    <xf numFmtId="165" fontId="16" fillId="0" borderId="27" xfId="0" applyNumberFormat="1" applyFont="1" applyBorder="1" applyAlignment="1">
      <alignment horizontal="center" vertical="center"/>
    </xf>
    <xf numFmtId="171" fontId="16" fillId="0" borderId="27" xfId="0" applyNumberFormat="1" applyFont="1" applyBorder="1" applyAlignment="1">
      <alignment horizontal="right" vertical="center"/>
    </xf>
    <xf numFmtId="3" fontId="16" fillId="0" borderId="23" xfId="0" applyNumberFormat="1" applyFont="1" applyBorder="1" applyAlignment="1">
      <alignment horizontal="center" vertical="center"/>
    </xf>
    <xf numFmtId="3" fontId="16" fillId="0" borderId="27" xfId="0" applyNumberFormat="1" applyFont="1" applyBorder="1" applyAlignment="1">
      <alignment horizontal="center" vertical="center"/>
    </xf>
    <xf numFmtId="165" fontId="16" fillId="0" borderId="1" xfId="0" applyNumberFormat="1" applyFont="1" applyBorder="1" applyAlignment="1">
      <alignment horizontal="center" vertical="center"/>
    </xf>
    <xf numFmtId="171" fontId="16" fillId="0" borderId="1" xfId="0" applyNumberFormat="1" applyFont="1" applyBorder="1" applyAlignment="1">
      <alignment vertical="center"/>
    </xf>
    <xf numFmtId="3" fontId="16" fillId="0" borderId="0" xfId="0" applyNumberFormat="1" applyFont="1" applyAlignment="1">
      <alignment horizontal="center" vertical="center"/>
    </xf>
    <xf numFmtId="165" fontId="16" fillId="0" borderId="0" xfId="0" applyNumberFormat="1" applyFont="1" applyAlignment="1">
      <alignment horizontal="center" vertical="center"/>
    </xf>
    <xf numFmtId="10" fontId="29" fillId="0" borderId="0" xfId="10" applyNumberFormat="1" applyFont="1" applyFill="1" applyBorder="1"/>
    <xf numFmtId="173" fontId="23" fillId="0" borderId="2" xfId="1" applyNumberFormat="1" applyFont="1" applyFill="1" applyBorder="1" applyAlignment="1">
      <alignment horizontal="center"/>
    </xf>
    <xf numFmtId="171" fontId="23" fillId="0" borderId="2" xfId="0" applyNumberFormat="1" applyFont="1" applyBorder="1" applyAlignment="1">
      <alignment horizontal="center"/>
    </xf>
    <xf numFmtId="169" fontId="24" fillId="0" borderId="0" xfId="13" applyNumberFormat="1" applyFont="1" applyFill="1" applyBorder="1"/>
    <xf numFmtId="0" fontId="16" fillId="0" borderId="0" xfId="0" applyFont="1" applyAlignment="1">
      <alignment horizontal="center" vertical="center"/>
    </xf>
    <xf numFmtId="165" fontId="16" fillId="0" borderId="0" xfId="0" applyNumberFormat="1" applyFont="1" applyAlignment="1">
      <alignment vertical="center"/>
    </xf>
    <xf numFmtId="169" fontId="29" fillId="0" borderId="0" xfId="13" applyNumberFormat="1" applyFont="1" applyFill="1" applyBorder="1" applyAlignment="1">
      <alignment horizontal="right"/>
    </xf>
    <xf numFmtId="165" fontId="16" fillId="0" borderId="1" xfId="0" applyNumberFormat="1" applyFont="1" applyBorder="1" applyAlignment="1">
      <alignment vertical="center"/>
    </xf>
    <xf numFmtId="165" fontId="16" fillId="0" borderId="62" xfId="0" applyNumberFormat="1" applyFont="1" applyBorder="1" applyAlignment="1">
      <alignment vertical="center"/>
    </xf>
    <xf numFmtId="165" fontId="16" fillId="0" borderId="10" xfId="0" applyNumberFormat="1" applyFont="1" applyBorder="1" applyAlignment="1">
      <alignment vertical="center"/>
    </xf>
    <xf numFmtId="3" fontId="10" fillId="0" borderId="50" xfId="13" applyNumberFormat="1" applyFont="1" applyFill="1" applyBorder="1" applyAlignment="1">
      <alignment horizontal="center" vertical="center"/>
    </xf>
    <xf numFmtId="171" fontId="10" fillId="0" borderId="50" xfId="13" applyNumberFormat="1" applyFont="1" applyFill="1" applyBorder="1" applyAlignment="1">
      <alignment horizontal="center"/>
    </xf>
    <xf numFmtId="171" fontId="10" fillId="0" borderId="52" xfId="0" applyNumberFormat="1" applyFont="1" applyBorder="1" applyAlignment="1">
      <alignment horizontal="center" vertical="center"/>
    </xf>
    <xf numFmtId="171" fontId="10" fillId="0" borderId="50" xfId="0" applyNumberFormat="1" applyFont="1" applyBorder="1" applyAlignment="1">
      <alignment horizontal="center" vertical="center"/>
    </xf>
    <xf numFmtId="173" fontId="24" fillId="0" borderId="0" xfId="1" applyNumberFormat="1" applyFont="1" applyFill="1"/>
    <xf numFmtId="174" fontId="16" fillId="0" borderId="1" xfId="10" applyNumberFormat="1" applyFont="1" applyFill="1" applyBorder="1" applyAlignment="1">
      <alignment horizontal="center"/>
    </xf>
    <xf numFmtId="170" fontId="16" fillId="0" borderId="1" xfId="10" applyNumberFormat="1" applyFont="1" applyFill="1" applyBorder="1" applyAlignment="1">
      <alignment horizontal="center"/>
    </xf>
    <xf numFmtId="10" fontId="10" fillId="0" borderId="2" xfId="0" applyNumberFormat="1" applyFont="1" applyBorder="1" applyAlignment="1">
      <alignment horizontal="center"/>
    </xf>
    <xf numFmtId="0" fontId="23" fillId="0" borderId="51" xfId="0" applyFont="1" applyBorder="1" applyAlignment="1">
      <alignment horizontal="center"/>
    </xf>
    <xf numFmtId="0" fontId="23" fillId="0" borderId="2" xfId="0" applyFont="1" applyBorder="1" applyAlignment="1">
      <alignment horizontal="center"/>
    </xf>
    <xf numFmtId="0" fontId="23" fillId="0" borderId="50" xfId="0" applyFont="1" applyBorder="1" applyAlignment="1">
      <alignment horizontal="center"/>
    </xf>
    <xf numFmtId="167" fontId="24" fillId="0" borderId="0" xfId="3" applyNumberFormat="1" applyFont="1"/>
    <xf numFmtId="171" fontId="16" fillId="0" borderId="1" xfId="0" applyNumberFormat="1" applyFont="1" applyBorder="1" applyAlignment="1">
      <alignment vertical="center" wrapText="1"/>
    </xf>
    <xf numFmtId="171" fontId="16" fillId="0" borderId="27" xfId="0" applyNumberFormat="1" applyFont="1" applyBorder="1" applyAlignment="1">
      <alignment horizontal="right" vertical="center" wrapText="1"/>
    </xf>
    <xf numFmtId="171" fontId="16" fillId="0" borderId="0" xfId="0" applyNumberFormat="1" applyFont="1" applyAlignment="1">
      <alignment vertical="center" wrapText="1"/>
    </xf>
    <xf numFmtId="171" fontId="16" fillId="0" borderId="0" xfId="0" applyNumberFormat="1" applyFont="1" applyAlignment="1">
      <alignment horizontal="center"/>
    </xf>
    <xf numFmtId="171" fontId="16" fillId="0" borderId="1" xfId="0" applyNumberFormat="1" applyFont="1" applyBorder="1" applyAlignment="1">
      <alignment horizontal="center"/>
    </xf>
    <xf numFmtId="0" fontId="36" fillId="0" borderId="0" xfId="3" applyFont="1"/>
    <xf numFmtId="0" fontId="37" fillId="0" borderId="0" xfId="3" applyFont="1"/>
    <xf numFmtId="0" fontId="38" fillId="0" borderId="0" xfId="3" applyFont="1"/>
    <xf numFmtId="0" fontId="39" fillId="0" borderId="0" xfId="3" applyFont="1"/>
    <xf numFmtId="0" fontId="8" fillId="0" borderId="0" xfId="0" applyFont="1" applyAlignment="1">
      <alignment horizontal="center"/>
    </xf>
    <xf numFmtId="0" fontId="10" fillId="2" borderId="0" xfId="2" applyFont="1" applyFill="1" applyAlignment="1">
      <alignment horizont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1" fillId="2" borderId="8" xfId="0" applyFont="1" applyFill="1" applyBorder="1" applyAlignment="1">
      <alignment horizontal="left" vertical="center"/>
    </xf>
    <xf numFmtId="0" fontId="1" fillId="2" borderId="20" xfId="0" applyFont="1" applyFill="1" applyBorder="1" applyAlignment="1">
      <alignment horizontal="left" vertical="center"/>
    </xf>
    <xf numFmtId="0" fontId="1" fillId="2" borderId="9" xfId="0" applyFont="1" applyFill="1" applyBorder="1" applyAlignment="1">
      <alignment horizontal="left" vertical="center"/>
    </xf>
    <xf numFmtId="0" fontId="10" fillId="2" borderId="0" xfId="2" applyFont="1" applyFill="1" applyAlignment="1">
      <alignment horizontal="center" vertical="center" wrapText="1"/>
    </xf>
    <xf numFmtId="0" fontId="0" fillId="0" borderId="0" xfId="0"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17" fontId="0" fillId="2" borderId="61" xfId="0" applyNumberFormat="1" applyFill="1" applyBorder="1" applyAlignment="1">
      <alignment horizontal="center" vertical="center"/>
    </xf>
    <xf numFmtId="17" fontId="0" fillId="2" borderId="12" xfId="0" applyNumberFormat="1" applyFill="1" applyBorder="1" applyAlignment="1">
      <alignment horizontal="center" vertical="center"/>
    </xf>
    <xf numFmtId="0" fontId="1" fillId="2" borderId="8"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5" xfId="0" applyFont="1" applyFill="1" applyBorder="1" applyAlignment="1">
      <alignment horizontal="left" vertical="center"/>
    </xf>
    <xf numFmtId="0" fontId="1" fillId="2" borderId="24" xfId="0" applyFont="1" applyFill="1" applyBorder="1" applyAlignment="1">
      <alignment horizontal="left" vertical="center"/>
    </xf>
    <xf numFmtId="0" fontId="1" fillId="2" borderId="16" xfId="0" applyFont="1" applyFill="1" applyBorder="1" applyAlignment="1">
      <alignment horizontal="left" vertical="center"/>
    </xf>
    <xf numFmtId="0" fontId="0" fillId="0" borderId="62" xfId="0" applyBorder="1" applyAlignment="1">
      <alignment horizontal="center" vertical="center"/>
    </xf>
    <xf numFmtId="0" fontId="0" fillId="0" borderId="10" xfId="0" applyBorder="1" applyAlignment="1">
      <alignment horizontal="center" vertical="center"/>
    </xf>
    <xf numFmtId="17" fontId="7" fillId="2" borderId="61" xfId="0" applyNumberFormat="1" applyFont="1" applyFill="1" applyBorder="1" applyAlignment="1">
      <alignment horizontal="center" vertical="center"/>
    </xf>
    <xf numFmtId="17" fontId="7" fillId="2" borderId="12" xfId="0" applyNumberFormat="1" applyFont="1" applyFill="1" applyBorder="1" applyAlignment="1">
      <alignment horizontal="center" vertical="center"/>
    </xf>
    <xf numFmtId="17" fontId="7" fillId="2" borderId="51" xfId="0" applyNumberFormat="1" applyFont="1" applyFill="1" applyBorder="1" applyAlignment="1">
      <alignment horizontal="center" vertical="center"/>
    </xf>
    <xf numFmtId="17" fontId="7" fillId="2" borderId="52" xfId="0" applyNumberFormat="1" applyFont="1" applyFill="1" applyBorder="1" applyAlignment="1">
      <alignment horizontal="center" vertical="center"/>
    </xf>
    <xf numFmtId="0" fontId="11" fillId="2" borderId="0" xfId="2" applyFont="1" applyFill="1" applyAlignment="1">
      <alignment horizontal="center"/>
    </xf>
    <xf numFmtId="0" fontId="9" fillId="2" borderId="0" xfId="2" applyFont="1" applyFill="1" applyAlignment="1">
      <alignment horizontal="center"/>
    </xf>
    <xf numFmtId="0" fontId="16" fillId="7" borderId="1" xfId="0" applyFont="1" applyFill="1" applyBorder="1" applyAlignment="1">
      <alignment horizontal="center" vertical="center"/>
    </xf>
    <xf numFmtId="171" fontId="13" fillId="7" borderId="27" xfId="0" applyNumberFormat="1" applyFont="1" applyFill="1" applyBorder="1" applyAlignment="1">
      <alignment horizontal="center" vertical="center" wrapText="1"/>
    </xf>
    <xf numFmtId="171" fontId="13" fillId="7" borderId="28" xfId="0" applyNumberFormat="1" applyFont="1" applyFill="1" applyBorder="1" applyAlignment="1">
      <alignment horizontal="center" vertical="center" wrapText="1"/>
    </xf>
    <xf numFmtId="3" fontId="13" fillId="7" borderId="27" xfId="0" applyNumberFormat="1" applyFont="1" applyFill="1" applyBorder="1" applyAlignment="1">
      <alignment horizontal="center" vertical="center"/>
    </xf>
    <xf numFmtId="3" fontId="13" fillId="7" borderId="28" xfId="0" applyNumberFormat="1" applyFont="1" applyFill="1" applyBorder="1" applyAlignment="1">
      <alignment horizontal="center" vertical="center"/>
    </xf>
    <xf numFmtId="165" fontId="13" fillId="7" borderId="27" xfId="0" applyNumberFormat="1" applyFont="1" applyFill="1" applyBorder="1" applyAlignment="1">
      <alignment horizontal="center" vertical="center"/>
    </xf>
    <xf numFmtId="165" fontId="13" fillId="7" borderId="28"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171" fontId="13" fillId="7" borderId="1" xfId="0" applyNumberFormat="1" applyFont="1" applyFill="1" applyBorder="1" applyAlignment="1">
      <alignment horizontal="center" vertical="center" wrapText="1"/>
    </xf>
    <xf numFmtId="165" fontId="29" fillId="7" borderId="27" xfId="0" applyNumberFormat="1" applyFont="1" applyFill="1" applyBorder="1" applyAlignment="1">
      <alignment horizontal="center" vertical="center"/>
    </xf>
    <xf numFmtId="165" fontId="29" fillId="7" borderId="28" xfId="0" applyNumberFormat="1" applyFont="1" applyFill="1" applyBorder="1" applyAlignment="1">
      <alignment horizontal="center" vertical="center"/>
    </xf>
    <xf numFmtId="165" fontId="29" fillId="7" borderId="23" xfId="0" applyNumberFormat="1" applyFont="1" applyFill="1" applyBorder="1" applyAlignment="1">
      <alignment horizontal="center" vertical="center"/>
    </xf>
    <xf numFmtId="165" fontId="13" fillId="7" borderId="23" xfId="0" applyNumberFormat="1" applyFont="1" applyFill="1" applyBorder="1" applyAlignment="1">
      <alignment horizontal="center" vertical="center"/>
    </xf>
    <xf numFmtId="171" fontId="29" fillId="7" borderId="1" xfId="0" applyNumberFormat="1" applyFont="1" applyFill="1" applyBorder="1" applyAlignment="1">
      <alignment horizontal="center" vertical="center" wrapText="1"/>
    </xf>
    <xf numFmtId="3" fontId="13" fillId="7" borderId="23" xfId="0" applyNumberFormat="1" applyFont="1" applyFill="1" applyBorder="1" applyAlignment="1">
      <alignment horizontal="center" vertical="center"/>
    </xf>
    <xf numFmtId="3" fontId="29" fillId="7" borderId="27" xfId="0" applyNumberFormat="1" applyFont="1" applyFill="1" applyBorder="1" applyAlignment="1">
      <alignment horizontal="center" vertical="center"/>
    </xf>
    <xf numFmtId="3" fontId="29" fillId="7" borderId="23" xfId="0" applyNumberFormat="1" applyFont="1" applyFill="1" applyBorder="1" applyAlignment="1">
      <alignment horizontal="center" vertical="center"/>
    </xf>
    <xf numFmtId="3" fontId="29" fillId="7" borderId="28" xfId="0" applyNumberFormat="1" applyFont="1" applyFill="1" applyBorder="1" applyAlignment="1">
      <alignment horizontal="center" vertical="center"/>
    </xf>
    <xf numFmtId="165" fontId="13" fillId="7" borderId="59" xfId="0" applyNumberFormat="1" applyFont="1" applyFill="1" applyBorder="1" applyAlignment="1">
      <alignment horizontal="center" vertical="center"/>
    </xf>
    <xf numFmtId="0" fontId="16" fillId="7" borderId="41" xfId="0" applyFont="1" applyFill="1" applyBorder="1" applyAlignment="1">
      <alignment horizontal="center" vertical="center"/>
    </xf>
    <xf numFmtId="0" fontId="16" fillId="7" borderId="44" xfId="0" applyFont="1" applyFill="1" applyBorder="1" applyAlignment="1">
      <alignment horizontal="center" vertical="center"/>
    </xf>
    <xf numFmtId="0" fontId="13" fillId="7" borderId="27" xfId="0" applyFont="1" applyFill="1" applyBorder="1" applyAlignment="1">
      <alignment horizontal="center" vertical="center"/>
    </xf>
    <xf numFmtId="0" fontId="13" fillId="7" borderId="23" xfId="0" applyFont="1" applyFill="1" applyBorder="1" applyAlignment="1">
      <alignment horizontal="center" vertical="center"/>
    </xf>
    <xf numFmtId="0" fontId="13" fillId="7" borderId="28" xfId="0" applyFont="1" applyFill="1" applyBorder="1" applyAlignment="1">
      <alignment horizontal="center" vertical="center"/>
    </xf>
    <xf numFmtId="0" fontId="29" fillId="7" borderId="27" xfId="0" applyFont="1" applyFill="1" applyBorder="1" applyAlignment="1">
      <alignment horizontal="center" vertical="center"/>
    </xf>
    <xf numFmtId="0" fontId="29" fillId="7" borderId="23" xfId="0" applyFont="1" applyFill="1" applyBorder="1" applyAlignment="1">
      <alignment horizontal="center" vertical="center"/>
    </xf>
    <xf numFmtId="0" fontId="29" fillId="7" borderId="28" xfId="0" applyFont="1" applyFill="1" applyBorder="1" applyAlignment="1">
      <alignment horizontal="center" vertical="center"/>
    </xf>
    <xf numFmtId="3" fontId="13" fillId="7" borderId="59" xfId="0" applyNumberFormat="1" applyFont="1" applyFill="1" applyBorder="1" applyAlignment="1">
      <alignment horizontal="center" vertical="center"/>
    </xf>
    <xf numFmtId="165" fontId="29" fillId="7" borderId="59" xfId="0" applyNumberFormat="1" applyFont="1" applyFill="1" applyBorder="1" applyAlignment="1">
      <alignment horizontal="center" vertical="center"/>
    </xf>
    <xf numFmtId="3" fontId="29" fillId="7" borderId="59" xfId="0" applyNumberFormat="1" applyFont="1" applyFill="1" applyBorder="1" applyAlignment="1">
      <alignment horizontal="center" vertical="center"/>
    </xf>
    <xf numFmtId="165" fontId="13" fillId="2" borderId="27" xfId="0" applyNumberFormat="1" applyFont="1" applyFill="1" applyBorder="1" applyAlignment="1">
      <alignment horizontal="center" vertical="center"/>
    </xf>
    <xf numFmtId="165" fontId="13" fillId="2" borderId="59" xfId="0" applyNumberFormat="1" applyFont="1" applyFill="1" applyBorder="1" applyAlignment="1">
      <alignment horizontal="center" vertical="center"/>
    </xf>
    <xf numFmtId="0" fontId="13" fillId="0" borderId="27" xfId="0" applyFont="1" applyBorder="1" applyAlignment="1">
      <alignment horizontal="center" vertical="center"/>
    </xf>
    <xf numFmtId="0" fontId="13" fillId="0" borderId="59" xfId="0" applyFont="1" applyBorder="1" applyAlignment="1">
      <alignment horizontal="center" vertical="center"/>
    </xf>
    <xf numFmtId="165" fontId="29" fillId="2" borderId="27" xfId="0" applyNumberFormat="1" applyFont="1" applyFill="1" applyBorder="1" applyAlignment="1">
      <alignment horizontal="center" vertical="center"/>
    </xf>
    <xf numFmtId="165" fontId="29" fillId="2" borderId="59" xfId="0" applyNumberFormat="1" applyFont="1" applyFill="1" applyBorder="1" applyAlignment="1">
      <alignment horizontal="center" vertical="center"/>
    </xf>
    <xf numFmtId="0" fontId="29" fillId="2" borderId="27" xfId="0" applyFont="1" applyFill="1" applyBorder="1" applyAlignment="1">
      <alignment horizontal="center" vertical="center"/>
    </xf>
    <xf numFmtId="0" fontId="29" fillId="2" borderId="59" xfId="0" applyFont="1" applyFill="1" applyBorder="1" applyAlignment="1">
      <alignment horizontal="center" vertical="center"/>
    </xf>
  </cellXfs>
  <cellStyles count="17">
    <cellStyle name="Encabezado_tabla" xfId="11" xr:uid="{00000000-0005-0000-0000-000000000000}"/>
    <cellStyle name="Hipervínculo" xfId="12" builtinId="8"/>
    <cellStyle name="Millares" xfId="1" builtinId="3"/>
    <cellStyle name="Millares [0]" xfId="15" builtinId="6"/>
    <cellStyle name="Millares 2" xfId="4" xr:uid="{00000000-0005-0000-0000-000004000000}"/>
    <cellStyle name="Millares 3" xfId="5" xr:uid="{00000000-0005-0000-0000-000005000000}"/>
    <cellStyle name="Moneda" xfId="13" builtinId="4"/>
    <cellStyle name="Moneda 2" xfId="6" xr:uid="{00000000-0005-0000-0000-000007000000}"/>
    <cellStyle name="Moneda 3" xfId="9" xr:uid="{00000000-0005-0000-0000-000008000000}"/>
    <cellStyle name="Moneda 4" xfId="16" xr:uid="{11316302-A6A2-4A1C-8CB1-88ED0CD4236D}"/>
    <cellStyle name="Normal" xfId="0" builtinId="0"/>
    <cellStyle name="Normal 2" xfId="3" xr:uid="{00000000-0005-0000-0000-00000A000000}"/>
    <cellStyle name="Normal 3" xfId="2" xr:uid="{00000000-0005-0000-0000-00000B000000}"/>
    <cellStyle name="Normal 3 2" xfId="8" xr:uid="{00000000-0005-0000-0000-00000C000000}"/>
    <cellStyle name="Normal 4" xfId="14" xr:uid="{00000000-0005-0000-0000-00000D000000}"/>
    <cellStyle name="Porcentaje" xfId="10" builtinId="5"/>
    <cellStyle name="Porcentaje 2" xfId="7" xr:uid="{00000000-0005-0000-0000-00000F000000}"/>
  </cellStyles>
  <dxfs count="0"/>
  <tableStyles count="0" defaultTableStyle="TableStyleMedium2" defaultPivotStyle="PivotStyleLight16"/>
  <colors>
    <mruColors>
      <color rgb="FF9DB0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4</xdr:row>
      <xdr:rowOff>9525</xdr:rowOff>
    </xdr:from>
    <xdr:to>
      <xdr:col>2</xdr:col>
      <xdr:colOff>9525</xdr:colOff>
      <xdr:row>11</xdr:row>
      <xdr:rowOff>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1200" y="771525"/>
          <a:ext cx="9429750" cy="1323975"/>
        </a:xfrm>
        <a:prstGeom prst="rect">
          <a:avLst/>
        </a:prstGeom>
      </xdr:spPr>
    </xdr:pic>
    <xdr:clientData/>
  </xdr:twoCellAnchor>
  <xdr:twoCellAnchor editAs="oneCell">
    <xdr:from>
      <xdr:col>1</xdr:col>
      <xdr:colOff>0</xdr:colOff>
      <xdr:row>0</xdr:row>
      <xdr:rowOff>0</xdr:rowOff>
    </xdr:from>
    <xdr:to>
      <xdr:col>1</xdr:col>
      <xdr:colOff>2057400</xdr:colOff>
      <xdr:row>3</xdr:row>
      <xdr:rowOff>122873</xdr:rowOff>
    </xdr:to>
    <xdr:pic>
      <xdr:nvPicPr>
        <xdr:cNvPr id="6" name="Imagen 5" descr="http://www.javerianacali.edu.co/sites/ujc/files/field/image/puj_logo_azul_copia.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0"/>
          <a:ext cx="2057400" cy="694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showGridLines="0" tabSelected="1" workbookViewId="0">
      <selection activeCell="B26" sqref="B26"/>
    </sheetView>
  </sheetViews>
  <sheetFormatPr baseColWidth="10" defaultColWidth="11.42578125" defaultRowHeight="15" x14ac:dyDescent="0.25"/>
  <cols>
    <col min="2" max="2" width="141.42578125" customWidth="1"/>
  </cols>
  <sheetData>
    <row r="1" spans="1:2" x14ac:dyDescent="0.25">
      <c r="A1" s="9"/>
      <c r="B1" s="9"/>
    </row>
    <row r="2" spans="1:2" x14ac:dyDescent="0.25">
      <c r="A2" s="9"/>
    </row>
    <row r="3" spans="1:2" x14ac:dyDescent="0.25">
      <c r="A3" s="9"/>
      <c r="B3" s="9"/>
    </row>
    <row r="4" spans="1:2" x14ac:dyDescent="0.25">
      <c r="A4" s="9"/>
      <c r="B4" s="9"/>
    </row>
    <row r="5" spans="1:2" x14ac:dyDescent="0.25">
      <c r="A5" s="9"/>
      <c r="B5" s="9"/>
    </row>
    <row r="6" spans="1:2" x14ac:dyDescent="0.25">
      <c r="A6" s="9"/>
      <c r="B6" s="9"/>
    </row>
    <row r="7" spans="1:2" x14ac:dyDescent="0.25">
      <c r="A7" s="9"/>
      <c r="B7" s="9"/>
    </row>
    <row r="8" spans="1:2" x14ac:dyDescent="0.25">
      <c r="A8" s="9"/>
      <c r="B8" s="9"/>
    </row>
    <row r="9" spans="1:2" x14ac:dyDescent="0.25">
      <c r="A9" s="9"/>
      <c r="B9" s="9"/>
    </row>
    <row r="10" spans="1:2" x14ac:dyDescent="0.25">
      <c r="A10" s="9"/>
      <c r="B10" s="9"/>
    </row>
    <row r="11" spans="1:2" x14ac:dyDescent="0.25">
      <c r="A11" s="9"/>
      <c r="B11" s="9"/>
    </row>
    <row r="12" spans="1:2" x14ac:dyDescent="0.25">
      <c r="A12" s="9"/>
      <c r="B12" s="10"/>
    </row>
    <row r="13" spans="1:2" x14ac:dyDescent="0.25">
      <c r="A13" s="9"/>
      <c r="B13" s="9"/>
    </row>
    <row r="14" spans="1:2" ht="19.5" x14ac:dyDescent="0.25">
      <c r="A14" s="9"/>
      <c r="B14" s="11" t="s">
        <v>0</v>
      </c>
    </row>
    <row r="15" spans="1:2" ht="18" x14ac:dyDescent="0.25">
      <c r="A15" s="9"/>
      <c r="B15" s="12" t="s">
        <v>1</v>
      </c>
    </row>
    <row r="16" spans="1:2" x14ac:dyDescent="0.25">
      <c r="A16" s="9"/>
      <c r="B16" s="9"/>
    </row>
    <row r="17" spans="1:2" x14ac:dyDescent="0.25">
      <c r="A17" s="9"/>
      <c r="B17" s="13" t="s">
        <v>2</v>
      </c>
    </row>
    <row r="18" spans="1:2" x14ac:dyDescent="0.25">
      <c r="B18" s="307" t="s">
        <v>3</v>
      </c>
    </row>
    <row r="19" spans="1:2" x14ac:dyDescent="0.25">
      <c r="B19" s="307" t="s">
        <v>4</v>
      </c>
    </row>
    <row r="20" spans="1:2" x14ac:dyDescent="0.25">
      <c r="B20" s="48" t="s">
        <v>5</v>
      </c>
    </row>
    <row r="26" spans="1:2" x14ac:dyDescent="0.25">
      <c r="B26" s="364"/>
    </row>
  </sheetData>
  <sheetProtection sheet="1" objects="1" scenarios="1"/>
  <protectedRanges>
    <protectedRange sqref="B18:B20" name="Rango1"/>
  </protectedRanges>
  <hyperlinks>
    <hyperlink ref="B20" location="OtrosConceptos!A1" display="Otros conceptos 2025-2026" xr:uid="{00000000-0004-0000-0000-000004000000}"/>
    <hyperlink ref="B18" location="'Valor de los Proyectos2026'!A1" display="Valor de los proyectos 2026" xr:uid="{19E65121-263F-4F8B-B874-C063302CCFC8}"/>
    <hyperlink ref="B19" location="'Valores Matricula2025 - 2026'!A1" display="Valores matrícula 2025-2026" xr:uid="{3392E78D-92A6-4104-9E69-3CF1EC716AF9}"/>
  </hyperlink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showGridLines="0" zoomScaleNormal="100" zoomScaleSheetLayoutView="100" workbookViewId="0"/>
  </sheetViews>
  <sheetFormatPr baseColWidth="10" defaultColWidth="11.42578125" defaultRowHeight="15" x14ac:dyDescent="0.25"/>
  <cols>
    <col min="1" max="1" width="18.5703125" customWidth="1"/>
    <col min="2" max="3" width="5.28515625" customWidth="1"/>
    <col min="4" max="4" width="67" style="1" customWidth="1"/>
    <col min="5" max="8" width="14.85546875" customWidth="1"/>
    <col min="9" max="9" width="25" customWidth="1"/>
    <col min="10" max="10" width="24.140625" style="2" customWidth="1"/>
  </cols>
  <sheetData>
    <row r="1" spans="1:12" x14ac:dyDescent="0.25">
      <c r="A1" s="48" t="s">
        <v>6</v>
      </c>
    </row>
    <row r="2" spans="1:12" ht="26.25" x14ac:dyDescent="0.4">
      <c r="B2" s="411" t="s">
        <v>7</v>
      </c>
      <c r="C2" s="411"/>
      <c r="D2" s="411"/>
      <c r="E2" s="411"/>
      <c r="F2" s="411"/>
      <c r="G2" s="411"/>
      <c r="H2" s="411"/>
      <c r="I2" s="411"/>
      <c r="J2" s="411"/>
    </row>
    <row r="3" spans="1:12" ht="21" x14ac:dyDescent="0.35">
      <c r="B3" s="412" t="s">
        <v>8</v>
      </c>
      <c r="C3" s="412"/>
      <c r="D3" s="412"/>
      <c r="E3" s="412"/>
      <c r="F3" s="412"/>
      <c r="G3" s="412"/>
      <c r="H3" s="412"/>
      <c r="I3" s="412"/>
      <c r="J3" s="412"/>
    </row>
    <row r="4" spans="1:12" ht="21" x14ac:dyDescent="0.35">
      <c r="B4" s="412" t="s">
        <v>9</v>
      </c>
      <c r="C4" s="412"/>
      <c r="D4" s="412"/>
      <c r="E4" s="412"/>
      <c r="F4" s="412"/>
      <c r="G4" s="412"/>
      <c r="H4" s="412"/>
      <c r="I4" s="412"/>
      <c r="J4" s="412"/>
    </row>
    <row r="5" spans="1:12" ht="21" x14ac:dyDescent="0.35">
      <c r="B5" s="323"/>
      <c r="C5" s="323"/>
      <c r="D5" s="323"/>
      <c r="E5" s="323"/>
      <c r="F5" s="323"/>
      <c r="G5" s="323"/>
      <c r="H5" s="323"/>
      <c r="I5" s="323"/>
      <c r="J5" s="323"/>
    </row>
    <row r="6" spans="1:12" ht="84" customHeight="1" x14ac:dyDescent="0.35">
      <c r="B6" s="343"/>
      <c r="C6" s="343"/>
      <c r="D6" s="421" t="s">
        <v>10</v>
      </c>
      <c r="E6" s="421"/>
      <c r="F6" s="421"/>
      <c r="G6" s="421"/>
      <c r="H6" s="421"/>
      <c r="I6" s="421"/>
      <c r="J6" s="421"/>
      <c r="K6" s="343"/>
      <c r="L6" s="343"/>
    </row>
    <row r="7" spans="1:12" ht="21" x14ac:dyDescent="0.35">
      <c r="A7" s="343"/>
      <c r="B7" s="343"/>
      <c r="C7" s="343"/>
      <c r="D7" s="422" t="s">
        <v>11</v>
      </c>
      <c r="E7" s="422"/>
      <c r="F7" s="422"/>
      <c r="G7" s="422"/>
      <c r="H7" s="422"/>
      <c r="I7" s="422"/>
      <c r="J7" s="422"/>
    </row>
    <row r="8" spans="1:12" ht="21" x14ac:dyDescent="0.35">
      <c r="B8" s="323"/>
      <c r="C8" s="323"/>
      <c r="D8" s="323"/>
      <c r="E8" s="323"/>
      <c r="F8" s="323"/>
      <c r="G8" s="323"/>
      <c r="H8" s="323"/>
      <c r="I8" s="323"/>
      <c r="J8" s="323"/>
    </row>
    <row r="9" spans="1:12" ht="21" x14ac:dyDescent="0.35">
      <c r="B9" s="323"/>
      <c r="C9" s="323"/>
      <c r="D9" s="323"/>
      <c r="E9" s="323"/>
      <c r="F9" s="323"/>
      <c r="G9" s="323"/>
      <c r="H9" s="323"/>
      <c r="I9" s="323"/>
      <c r="J9" s="323"/>
    </row>
    <row r="10" spans="1:12" ht="15.75" thickBot="1" x14ac:dyDescent="0.3"/>
    <row r="11" spans="1:12" ht="48" thickBot="1" x14ac:dyDescent="0.3">
      <c r="B11" s="413" t="s">
        <v>12</v>
      </c>
      <c r="C11" s="414"/>
      <c r="D11" s="415"/>
      <c r="E11" s="14" t="s">
        <v>13</v>
      </c>
      <c r="F11" s="14" t="s">
        <v>14</v>
      </c>
      <c r="G11" s="14" t="s">
        <v>15</v>
      </c>
      <c r="H11" s="14" t="s">
        <v>16</v>
      </c>
      <c r="I11" s="14" t="s">
        <v>17</v>
      </c>
      <c r="J11" s="15" t="s">
        <v>18</v>
      </c>
      <c r="K11" s="262"/>
    </row>
    <row r="12" spans="1:12" ht="19.5" thickBot="1" x14ac:dyDescent="0.3">
      <c r="B12" s="418" t="s">
        <v>19</v>
      </c>
      <c r="C12" s="419"/>
      <c r="D12" s="419"/>
      <c r="E12" s="419"/>
      <c r="F12" s="419"/>
      <c r="G12" s="419"/>
      <c r="H12" s="419"/>
      <c r="I12" s="420"/>
      <c r="J12" s="34">
        <f>SUM(J13:J13)</f>
        <v>3500</v>
      </c>
      <c r="K12" s="322"/>
    </row>
    <row r="13" spans="1:12" ht="19.5" thickBot="1" x14ac:dyDescent="0.3">
      <c r="B13" s="297"/>
      <c r="C13" s="257" t="s">
        <v>20</v>
      </c>
      <c r="D13" s="23" t="s">
        <v>21</v>
      </c>
      <c r="E13" s="18">
        <v>46040</v>
      </c>
      <c r="F13" s="18">
        <v>46374</v>
      </c>
      <c r="G13" s="25"/>
      <c r="H13" s="25"/>
      <c r="I13" s="25" t="s">
        <v>22</v>
      </c>
      <c r="J13" s="345">
        <v>3500</v>
      </c>
      <c r="K13" s="322"/>
    </row>
    <row r="14" spans="1:12" ht="16.5" thickBot="1" x14ac:dyDescent="0.3">
      <c r="B14" s="318"/>
      <c r="C14" s="319"/>
      <c r="D14" s="319"/>
      <c r="E14" s="320"/>
      <c r="F14" s="320"/>
      <c r="G14" s="320"/>
      <c r="H14" s="320"/>
      <c r="I14" s="320"/>
      <c r="J14" s="321"/>
      <c r="K14" s="322"/>
    </row>
    <row r="15" spans="1:12" ht="21.75" thickBot="1" x14ac:dyDescent="0.3">
      <c r="B15" s="416" t="s">
        <v>23</v>
      </c>
      <c r="C15" s="417"/>
      <c r="D15" s="417"/>
      <c r="E15" s="417"/>
      <c r="F15" s="417"/>
      <c r="G15" s="45"/>
      <c r="H15" s="45"/>
      <c r="I15" s="46"/>
      <c r="J15" s="47">
        <f>+J12</f>
        <v>3500</v>
      </c>
    </row>
    <row r="17" spans="10:10" x14ac:dyDescent="0.25">
      <c r="J17" s="264"/>
    </row>
  </sheetData>
  <sheetProtection algorithmName="SHA-512" hashValue="9XeuT0EBcr6ywxLSDUTH7a2O1MwsR5SJLqmvvhRqI7y+U0xPw7rDjG9IwcdsGc3nZH/UTVyJykPZNVEcPRweGg==" saltValue="U4Lpzmskf6link9+DuKrCw==" spinCount="100000" sheet="1" objects="1" scenarios="1"/>
  <sortState xmlns:xlrd2="http://schemas.microsoft.com/office/spreadsheetml/2017/richdata2" ref="D34:J37">
    <sortCondition descending="1" ref="J34:J37"/>
  </sortState>
  <mergeCells count="8">
    <mergeCell ref="B2:J2"/>
    <mergeCell ref="B3:J3"/>
    <mergeCell ref="B11:D11"/>
    <mergeCell ref="B15:F15"/>
    <mergeCell ref="B12:I12"/>
    <mergeCell ref="B4:J4"/>
    <mergeCell ref="D6:J6"/>
    <mergeCell ref="D7:J7"/>
  </mergeCells>
  <phoneticPr fontId="33" type="noConversion"/>
  <hyperlinks>
    <hyperlink ref="A1" location="Contenido!A1" display="Volver al menú" xr:uid="{00000000-0004-0000-0100-000000000000}"/>
  </hyperlinks>
  <pageMargins left="0" right="0" top="0.74803149606299213" bottom="0.74803149606299213" header="0.31496062992125984" footer="0.31496062992125984"/>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98AD-C893-4363-B4EA-932F166315B0}">
  <dimension ref="A1:K45"/>
  <sheetViews>
    <sheetView showGridLines="0" topLeftCell="A34" zoomScale="90" zoomScaleNormal="90" zoomScaleSheetLayoutView="100" workbookViewId="0">
      <selection activeCell="J43" sqref="J43"/>
    </sheetView>
  </sheetViews>
  <sheetFormatPr baseColWidth="10" defaultColWidth="11.42578125" defaultRowHeight="15" x14ac:dyDescent="0.25"/>
  <cols>
    <col min="1" max="1" width="18.5703125" customWidth="1"/>
    <col min="2" max="3" width="5.28515625" customWidth="1"/>
    <col min="4" max="4" width="67" style="1" customWidth="1"/>
    <col min="5" max="8" width="14.85546875" customWidth="1"/>
    <col min="9" max="9" width="25" customWidth="1"/>
    <col min="10" max="10" width="24.140625" style="2" customWidth="1"/>
  </cols>
  <sheetData>
    <row r="1" spans="1:11" x14ac:dyDescent="0.25">
      <c r="A1" s="48" t="s">
        <v>6</v>
      </c>
    </row>
    <row r="2" spans="1:11" ht="26.25" x14ac:dyDescent="0.4">
      <c r="B2" s="411" t="s">
        <v>7</v>
      </c>
      <c r="C2" s="411"/>
      <c r="D2" s="411"/>
      <c r="E2" s="411"/>
      <c r="F2" s="411"/>
      <c r="G2" s="411"/>
      <c r="H2" s="411"/>
      <c r="I2" s="411"/>
      <c r="J2" s="411"/>
    </row>
    <row r="3" spans="1:11" ht="21" x14ac:dyDescent="0.35">
      <c r="B3" s="412" t="s">
        <v>24</v>
      </c>
      <c r="C3" s="412"/>
      <c r="D3" s="412"/>
      <c r="E3" s="412"/>
      <c r="F3" s="412"/>
      <c r="G3" s="412"/>
      <c r="H3" s="412"/>
      <c r="I3" s="412"/>
      <c r="J3" s="412"/>
    </row>
    <row r="4" spans="1:11" ht="15.75" thickBot="1" x14ac:dyDescent="0.3"/>
    <row r="5" spans="1:11" ht="48" thickBot="1" x14ac:dyDescent="0.3">
      <c r="B5" s="413" t="s">
        <v>12</v>
      </c>
      <c r="C5" s="414"/>
      <c r="D5" s="415"/>
      <c r="E5" s="14" t="s">
        <v>13</v>
      </c>
      <c r="F5" s="14" t="s">
        <v>14</v>
      </c>
      <c r="G5" s="14" t="s">
        <v>15</v>
      </c>
      <c r="H5" s="14" t="s">
        <v>16</v>
      </c>
      <c r="I5" s="14" t="s">
        <v>17</v>
      </c>
      <c r="J5" s="15" t="s">
        <v>25</v>
      </c>
      <c r="K5" s="262"/>
    </row>
    <row r="6" spans="1:11" ht="19.5" thickBot="1" x14ac:dyDescent="0.3">
      <c r="B6" s="430" t="s">
        <v>26</v>
      </c>
      <c r="C6" s="431"/>
      <c r="D6" s="431"/>
      <c r="E6" s="431"/>
      <c r="F6" s="431"/>
      <c r="G6" s="431"/>
      <c r="H6" s="431"/>
      <c r="I6" s="432"/>
      <c r="J6" s="16">
        <f>SUM(J7:J8)</f>
        <v>10271</v>
      </c>
      <c r="K6" s="261"/>
    </row>
    <row r="7" spans="1:11" ht="15.75" x14ac:dyDescent="0.25">
      <c r="B7" s="17"/>
      <c r="C7" s="253" t="s">
        <v>27</v>
      </c>
      <c r="D7" s="23" t="s">
        <v>28</v>
      </c>
      <c r="E7" s="18">
        <v>44579</v>
      </c>
      <c r="F7" s="18">
        <v>44913</v>
      </c>
      <c r="G7" s="19" t="s">
        <v>22</v>
      </c>
      <c r="H7" s="20"/>
      <c r="I7" s="19" t="s">
        <v>22</v>
      </c>
      <c r="J7" s="21">
        <v>8500</v>
      </c>
      <c r="K7" s="261"/>
    </row>
    <row r="8" spans="1:11" ht="32.25" thickBot="1" x14ac:dyDescent="0.3">
      <c r="B8" s="145"/>
      <c r="C8" s="254" t="s">
        <v>29</v>
      </c>
      <c r="D8" s="146" t="s">
        <v>30</v>
      </c>
      <c r="E8" s="147">
        <v>44562</v>
      </c>
      <c r="F8" s="147">
        <v>44896</v>
      </c>
      <c r="G8" s="143" t="s">
        <v>22</v>
      </c>
      <c r="H8" s="144"/>
      <c r="I8" s="143" t="s">
        <v>22</v>
      </c>
      <c r="J8" s="148">
        <v>1771</v>
      </c>
    </row>
    <row r="9" spans="1:11" x14ac:dyDescent="0.25">
      <c r="B9" s="49"/>
      <c r="C9" s="137"/>
      <c r="D9" s="139"/>
      <c r="E9" s="135"/>
      <c r="F9" s="135"/>
      <c r="G9" s="136"/>
      <c r="H9" s="137"/>
      <c r="I9" s="138"/>
      <c r="J9" s="50"/>
    </row>
    <row r="10" spans="1:11" ht="19.5" thickBot="1" x14ac:dyDescent="0.3">
      <c r="B10" s="430" t="s">
        <v>31</v>
      </c>
      <c r="C10" s="431"/>
      <c r="D10" s="431"/>
      <c r="E10" s="431"/>
      <c r="F10" s="431"/>
      <c r="G10" s="431"/>
      <c r="H10" s="431"/>
      <c r="I10" s="432"/>
      <c r="J10" s="28">
        <f>SUM(J11:J12)</f>
        <v>2102</v>
      </c>
    </row>
    <row r="11" spans="1:11" ht="48.75" customHeight="1" x14ac:dyDescent="0.25">
      <c r="B11" s="22"/>
      <c r="C11" s="252" t="s">
        <v>32</v>
      </c>
      <c r="D11" s="23" t="s">
        <v>33</v>
      </c>
      <c r="E11" s="433" t="s">
        <v>34</v>
      </c>
      <c r="F11" s="434"/>
      <c r="G11" s="25" t="s">
        <v>22</v>
      </c>
      <c r="H11" s="26"/>
      <c r="I11" s="25" t="s">
        <v>22</v>
      </c>
      <c r="J11" s="27">
        <v>1682</v>
      </c>
    </row>
    <row r="12" spans="1:11" ht="48.75" customHeight="1" thickBot="1" x14ac:dyDescent="0.3">
      <c r="B12" s="22"/>
      <c r="C12" s="252" t="s">
        <v>35</v>
      </c>
      <c r="D12" s="23" t="s">
        <v>36</v>
      </c>
      <c r="E12" s="433" t="s">
        <v>34</v>
      </c>
      <c r="F12" s="434"/>
      <c r="G12" s="25" t="s">
        <v>22</v>
      </c>
      <c r="H12" s="26"/>
      <c r="I12" s="25" t="s">
        <v>22</v>
      </c>
      <c r="J12" s="27">
        <v>420</v>
      </c>
    </row>
    <row r="13" spans="1:11" ht="19.5" thickBot="1" x14ac:dyDescent="0.3">
      <c r="B13" s="418" t="s">
        <v>37</v>
      </c>
      <c r="C13" s="419"/>
      <c r="D13" s="419"/>
      <c r="E13" s="419"/>
      <c r="F13" s="419"/>
      <c r="G13" s="419"/>
      <c r="H13" s="419"/>
      <c r="I13" s="420"/>
      <c r="J13" s="34">
        <f>SUM(J14:J15)</f>
        <v>1102</v>
      </c>
    </row>
    <row r="14" spans="1:11" ht="47.25" customHeight="1" x14ac:dyDescent="0.25">
      <c r="B14" s="17"/>
      <c r="C14" s="252" t="s">
        <v>38</v>
      </c>
      <c r="D14" s="35" t="s">
        <v>39</v>
      </c>
      <c r="E14" s="435" t="s">
        <v>34</v>
      </c>
      <c r="F14" s="436"/>
      <c r="G14" s="25" t="s">
        <v>22</v>
      </c>
      <c r="H14" s="20"/>
      <c r="I14" s="25" t="s">
        <v>22</v>
      </c>
      <c r="J14" s="21">
        <v>477</v>
      </c>
    </row>
    <row r="15" spans="1:11" ht="47.25" customHeight="1" thickBot="1" x14ac:dyDescent="0.3">
      <c r="B15" s="29"/>
      <c r="C15" s="255" t="s">
        <v>40</v>
      </c>
      <c r="D15" s="30" t="s">
        <v>41</v>
      </c>
      <c r="E15" s="437" t="s">
        <v>34</v>
      </c>
      <c r="F15" s="438"/>
      <c r="G15" s="31" t="s">
        <v>22</v>
      </c>
      <c r="H15" s="32"/>
      <c r="I15" s="31" t="s">
        <v>22</v>
      </c>
      <c r="J15" s="33">
        <v>625</v>
      </c>
    </row>
    <row r="16" spans="1:11" ht="19.5" customHeight="1" thickBot="1" x14ac:dyDescent="0.3">
      <c r="B16" s="418" t="s">
        <v>42</v>
      </c>
      <c r="C16" s="419"/>
      <c r="D16" s="419"/>
      <c r="E16" s="419"/>
      <c r="F16" s="419"/>
      <c r="G16" s="419"/>
      <c r="H16" s="419"/>
      <c r="I16" s="420"/>
      <c r="J16" s="36">
        <f>SUM(J17:J18)</f>
        <v>200</v>
      </c>
      <c r="K16" s="8"/>
    </row>
    <row r="17" spans="2:10" ht="52.5" customHeight="1" x14ac:dyDescent="0.25">
      <c r="B17" s="22"/>
      <c r="C17" s="252" t="s">
        <v>43</v>
      </c>
      <c r="D17" s="23" t="s">
        <v>44</v>
      </c>
      <c r="E17" s="24">
        <v>44562</v>
      </c>
      <c r="F17" s="24">
        <v>44896</v>
      </c>
      <c r="G17" s="25" t="s">
        <v>22</v>
      </c>
      <c r="H17" s="26"/>
      <c r="I17" s="25" t="s">
        <v>22</v>
      </c>
      <c r="J17" s="27">
        <v>120</v>
      </c>
    </row>
    <row r="18" spans="2:10" ht="52.5" customHeight="1" thickBot="1" x14ac:dyDescent="0.3">
      <c r="B18" s="22"/>
      <c r="C18" s="252" t="s">
        <v>45</v>
      </c>
      <c r="D18" s="23" t="s">
        <v>46</v>
      </c>
      <c r="E18" s="24">
        <v>44562</v>
      </c>
      <c r="F18" s="24">
        <v>44896</v>
      </c>
      <c r="G18" s="25" t="s">
        <v>22</v>
      </c>
      <c r="H18" s="26"/>
      <c r="I18" s="25" t="s">
        <v>22</v>
      </c>
      <c r="J18" s="27">
        <v>80</v>
      </c>
    </row>
    <row r="19" spans="2:10" ht="52.5" customHeight="1" thickBot="1" x14ac:dyDescent="0.3">
      <c r="B19" s="427" t="s">
        <v>47</v>
      </c>
      <c r="C19" s="428"/>
      <c r="D19" s="428"/>
      <c r="E19" s="428"/>
      <c r="F19" s="428"/>
      <c r="G19" s="428"/>
      <c r="H19" s="428"/>
      <c r="I19" s="429"/>
      <c r="J19" s="34">
        <f>SUM(J20:J20)</f>
        <v>1300</v>
      </c>
    </row>
    <row r="20" spans="2:10" ht="52.5" customHeight="1" thickBot="1" x14ac:dyDescent="0.3">
      <c r="B20" s="256"/>
      <c r="C20" s="252" t="s">
        <v>48</v>
      </c>
      <c r="D20" s="23" t="s">
        <v>49</v>
      </c>
      <c r="E20" s="41">
        <v>44562</v>
      </c>
      <c r="F20" s="41">
        <v>44896</v>
      </c>
      <c r="G20" s="31" t="s">
        <v>22</v>
      </c>
      <c r="H20" s="32"/>
      <c r="I20" s="31" t="s">
        <v>22</v>
      </c>
      <c r="J20" s="33">
        <v>1300</v>
      </c>
    </row>
    <row r="21" spans="2:10" ht="42" customHeight="1" thickBot="1" x14ac:dyDescent="0.3">
      <c r="B21" s="418" t="s">
        <v>50</v>
      </c>
      <c r="C21" s="419"/>
      <c r="D21" s="419"/>
      <c r="E21" s="419"/>
      <c r="F21" s="419"/>
      <c r="G21" s="419"/>
      <c r="H21" s="419"/>
      <c r="I21" s="420"/>
      <c r="J21" s="34">
        <f>SUM(J22:J24)</f>
        <v>3660</v>
      </c>
    </row>
    <row r="22" spans="2:10" ht="48.75" customHeight="1" x14ac:dyDescent="0.25">
      <c r="B22" s="17"/>
      <c r="C22" s="253" t="s">
        <v>51</v>
      </c>
      <c r="D22" s="42" t="s">
        <v>52</v>
      </c>
      <c r="E22" s="24">
        <v>44562</v>
      </c>
      <c r="F22" s="24">
        <v>44896</v>
      </c>
      <c r="G22" s="25" t="s">
        <v>22</v>
      </c>
      <c r="H22" s="26"/>
      <c r="I22" s="25" t="s">
        <v>22</v>
      </c>
      <c r="J22" s="21">
        <v>1455</v>
      </c>
    </row>
    <row r="23" spans="2:10" ht="48.75" customHeight="1" x14ac:dyDescent="0.25">
      <c r="B23" s="22"/>
      <c r="C23" s="253" t="s">
        <v>53</v>
      </c>
      <c r="D23" s="42" t="s">
        <v>54</v>
      </c>
      <c r="E23" s="41">
        <v>44562</v>
      </c>
      <c r="F23" s="41">
        <v>44896</v>
      </c>
      <c r="G23" s="25" t="s">
        <v>22</v>
      </c>
      <c r="H23" s="26"/>
      <c r="I23" s="25" t="s">
        <v>22</v>
      </c>
      <c r="J23" s="27">
        <v>1495</v>
      </c>
    </row>
    <row r="24" spans="2:10" ht="48.75" customHeight="1" thickBot="1" x14ac:dyDescent="0.3">
      <c r="B24" s="22"/>
      <c r="C24" s="253" t="s">
        <v>55</v>
      </c>
      <c r="D24" s="42" t="s">
        <v>56</v>
      </c>
      <c r="E24" s="41">
        <v>44562</v>
      </c>
      <c r="F24" s="41">
        <v>44896</v>
      </c>
      <c r="G24" s="25" t="s">
        <v>22</v>
      </c>
      <c r="H24" s="26"/>
      <c r="I24" s="25" t="s">
        <v>22</v>
      </c>
      <c r="J24" s="27">
        <v>710</v>
      </c>
    </row>
    <row r="25" spans="2:10" ht="19.5" thickBot="1" x14ac:dyDescent="0.3">
      <c r="B25" s="418" t="s">
        <v>57</v>
      </c>
      <c r="C25" s="419"/>
      <c r="D25" s="419"/>
      <c r="E25" s="419"/>
      <c r="F25" s="419"/>
      <c r="G25" s="419"/>
      <c r="H25" s="419"/>
      <c r="I25" s="420"/>
      <c r="J25" s="34">
        <f>SUM(J26:J26)</f>
        <v>1010</v>
      </c>
    </row>
    <row r="26" spans="2:10" ht="45" customHeight="1" thickBot="1" x14ac:dyDescent="0.3">
      <c r="B26" s="17"/>
      <c r="C26" s="253" t="s">
        <v>58</v>
      </c>
      <c r="D26" s="35" t="s">
        <v>59</v>
      </c>
      <c r="E26" s="24">
        <v>44562</v>
      </c>
      <c r="F26" s="24">
        <v>44896</v>
      </c>
      <c r="G26" s="25" t="s">
        <v>22</v>
      </c>
      <c r="H26" s="20"/>
      <c r="I26" s="25" t="s">
        <v>22</v>
      </c>
      <c r="J26" s="280">
        <v>1010</v>
      </c>
    </row>
    <row r="27" spans="2:10" ht="45" customHeight="1" thickBot="1" x14ac:dyDescent="0.3">
      <c r="B27" s="418" t="s">
        <v>19</v>
      </c>
      <c r="C27" s="419"/>
      <c r="D27" s="419"/>
      <c r="E27" s="419"/>
      <c r="F27" s="419"/>
      <c r="G27" s="419"/>
      <c r="H27" s="419"/>
      <c r="I27" s="420"/>
      <c r="J27" s="34">
        <f>SUM(J28:J31)</f>
        <v>4302</v>
      </c>
    </row>
    <row r="28" spans="2:10" ht="45" customHeight="1" x14ac:dyDescent="0.25">
      <c r="B28" s="297"/>
      <c r="C28" s="257" t="s">
        <v>20</v>
      </c>
      <c r="D28" s="23" t="s">
        <v>60</v>
      </c>
      <c r="E28" s="18">
        <v>44579</v>
      </c>
      <c r="F28" s="18">
        <v>44913</v>
      </c>
      <c r="G28" s="25"/>
      <c r="H28" s="25" t="s">
        <v>61</v>
      </c>
      <c r="I28" s="25"/>
      <c r="J28" s="27">
        <v>3000</v>
      </c>
    </row>
    <row r="29" spans="2:10" ht="45" customHeight="1" thickBot="1" x14ac:dyDescent="0.3">
      <c r="B29" s="298"/>
      <c r="C29" s="258" t="s">
        <v>62</v>
      </c>
      <c r="D29" s="23" t="s">
        <v>63</v>
      </c>
      <c r="E29" s="147">
        <v>44562</v>
      </c>
      <c r="F29" s="147">
        <v>44896</v>
      </c>
      <c r="G29" s="25" t="s">
        <v>22</v>
      </c>
      <c r="H29" s="26"/>
      <c r="I29" s="25" t="s">
        <v>22</v>
      </c>
      <c r="J29" s="27">
        <v>570</v>
      </c>
    </row>
    <row r="30" spans="2:10" ht="45" customHeight="1" thickBot="1" x14ac:dyDescent="0.3">
      <c r="B30" s="299"/>
      <c r="C30" s="258" t="s">
        <v>64</v>
      </c>
      <c r="D30" s="23" t="s">
        <v>65</v>
      </c>
      <c r="E30" s="147">
        <v>44562</v>
      </c>
      <c r="F30" s="147">
        <v>44896</v>
      </c>
      <c r="G30" s="25"/>
      <c r="H30" s="26"/>
      <c r="I30" s="25"/>
      <c r="J30" s="27">
        <v>324</v>
      </c>
    </row>
    <row r="31" spans="2:10" ht="45" customHeight="1" thickBot="1" x14ac:dyDescent="0.3">
      <c r="B31" s="300"/>
      <c r="C31" s="258" t="s">
        <v>66</v>
      </c>
      <c r="D31" s="23" t="s">
        <v>67</v>
      </c>
      <c r="E31" s="41">
        <v>44562</v>
      </c>
      <c r="F31" s="41">
        <v>44896</v>
      </c>
      <c r="G31" s="25" t="s">
        <v>22</v>
      </c>
      <c r="H31" s="26"/>
      <c r="I31" s="25" t="s">
        <v>22</v>
      </c>
      <c r="J31" s="27">
        <v>408</v>
      </c>
    </row>
    <row r="32" spans="2:10" ht="45" customHeight="1" thickBot="1" x14ac:dyDescent="0.3">
      <c r="B32" s="418" t="s">
        <v>68</v>
      </c>
      <c r="C32" s="419"/>
      <c r="D32" s="419"/>
      <c r="E32" s="419"/>
      <c r="F32" s="419"/>
      <c r="G32" s="419"/>
      <c r="H32" s="419"/>
      <c r="I32" s="420"/>
      <c r="J32" s="34">
        <f>SUM(J33:J34)</f>
        <v>2200</v>
      </c>
    </row>
    <row r="33" spans="2:10" ht="45" customHeight="1" x14ac:dyDescent="0.25">
      <c r="B33" s="17"/>
      <c r="C33" s="257" t="s">
        <v>69</v>
      </c>
      <c r="D33" s="23" t="s">
        <v>70</v>
      </c>
      <c r="E33" s="24">
        <v>44562</v>
      </c>
      <c r="F33" s="24">
        <v>44896</v>
      </c>
      <c r="G33" s="25" t="s">
        <v>22</v>
      </c>
      <c r="H33" s="26"/>
      <c r="I33" s="25" t="s">
        <v>22</v>
      </c>
      <c r="J33" s="27">
        <v>1900</v>
      </c>
    </row>
    <row r="34" spans="2:10" ht="45" customHeight="1" thickBot="1" x14ac:dyDescent="0.3">
      <c r="B34" s="22"/>
      <c r="C34" s="258" t="s">
        <v>71</v>
      </c>
      <c r="D34" s="23" t="s">
        <v>72</v>
      </c>
      <c r="E34" s="41">
        <v>44562</v>
      </c>
      <c r="F34" s="41">
        <v>44896</v>
      </c>
      <c r="G34" s="25" t="s">
        <v>22</v>
      </c>
      <c r="H34" s="26"/>
      <c r="I34" s="25" t="s">
        <v>22</v>
      </c>
      <c r="J34" s="27">
        <v>300</v>
      </c>
    </row>
    <row r="35" spans="2:10" ht="19.5" thickBot="1" x14ac:dyDescent="0.3">
      <c r="B35" s="418" t="s">
        <v>73</v>
      </c>
      <c r="C35" s="419"/>
      <c r="D35" s="419"/>
      <c r="E35" s="419"/>
      <c r="F35" s="419"/>
      <c r="G35" s="419"/>
      <c r="H35" s="419"/>
      <c r="I35" s="420"/>
      <c r="J35" s="34">
        <f>SUM(J36:J36)</f>
        <v>2200</v>
      </c>
    </row>
    <row r="36" spans="2:10" ht="51.75" customHeight="1" thickBot="1" x14ac:dyDescent="0.3">
      <c r="B36" s="37"/>
      <c r="C36" s="253" t="s">
        <v>74</v>
      </c>
      <c r="D36" s="43" t="s">
        <v>75</v>
      </c>
      <c r="E36" s="425" t="s">
        <v>34</v>
      </c>
      <c r="F36" s="426"/>
      <c r="G36" s="38" t="s">
        <v>22</v>
      </c>
      <c r="H36" s="39"/>
      <c r="I36" s="38" t="s">
        <v>22</v>
      </c>
      <c r="J36" s="40">
        <v>2200</v>
      </c>
    </row>
    <row r="37" spans="2:10" ht="19.5" thickBot="1" x14ac:dyDescent="0.35">
      <c r="B37" s="423" t="s">
        <v>76</v>
      </c>
      <c r="C37" s="420"/>
      <c r="D37" s="424"/>
      <c r="E37" s="44"/>
      <c r="F37" s="44"/>
      <c r="G37" s="44"/>
      <c r="H37" s="44"/>
      <c r="I37" s="44"/>
      <c r="J37" s="34">
        <f>SUM(J38:J40)</f>
        <v>576</v>
      </c>
    </row>
    <row r="38" spans="2:10" ht="27" customHeight="1" x14ac:dyDescent="0.25">
      <c r="B38" s="17"/>
      <c r="C38" s="260" t="s">
        <v>77</v>
      </c>
      <c r="D38" s="35" t="s">
        <v>78</v>
      </c>
      <c r="E38" s="24">
        <v>44562</v>
      </c>
      <c r="F38" s="24">
        <v>44896</v>
      </c>
      <c r="G38" s="51" t="s">
        <v>22</v>
      </c>
      <c r="H38" s="52"/>
      <c r="I38" s="51" t="s">
        <v>22</v>
      </c>
      <c r="J38" s="21">
        <v>33</v>
      </c>
    </row>
    <row r="39" spans="2:10" ht="27" customHeight="1" x14ac:dyDescent="0.25">
      <c r="B39" s="37"/>
      <c r="C39" s="252" t="s">
        <v>79</v>
      </c>
      <c r="D39" s="42" t="s">
        <v>80</v>
      </c>
      <c r="E39" s="41">
        <v>44562</v>
      </c>
      <c r="F39" s="41">
        <v>44896</v>
      </c>
      <c r="G39" s="25" t="s">
        <v>22</v>
      </c>
      <c r="H39" s="26"/>
      <c r="I39" s="25" t="s">
        <v>22</v>
      </c>
      <c r="J39" s="40">
        <v>500</v>
      </c>
    </row>
    <row r="40" spans="2:10" ht="27" customHeight="1" thickBot="1" x14ac:dyDescent="0.3">
      <c r="B40" s="49"/>
      <c r="C40" s="136" t="s">
        <v>81</v>
      </c>
      <c r="D40" s="42" t="s">
        <v>82</v>
      </c>
      <c r="E40" s="24">
        <v>44562</v>
      </c>
      <c r="F40" s="24">
        <v>44896</v>
      </c>
      <c r="G40" s="38" t="s">
        <v>22</v>
      </c>
      <c r="H40" s="39"/>
      <c r="I40" s="38" t="s">
        <v>22</v>
      </c>
      <c r="J40" s="40">
        <v>43</v>
      </c>
    </row>
    <row r="41" spans="2:10" ht="44.25" customHeight="1" thickBot="1" x14ac:dyDescent="0.3">
      <c r="B41" s="418" t="s">
        <v>83</v>
      </c>
      <c r="C41" s="419"/>
      <c r="D41" s="419"/>
      <c r="E41" s="419"/>
      <c r="F41" s="419"/>
      <c r="G41" s="419"/>
      <c r="H41" s="419"/>
      <c r="I41" s="420"/>
      <c r="J41" s="34">
        <f>SUM(J42:J42)</f>
        <v>200</v>
      </c>
    </row>
    <row r="42" spans="2:10" ht="44.25" customHeight="1" thickBot="1" x14ac:dyDescent="0.3">
      <c r="B42" s="17"/>
      <c r="C42" s="260" t="s">
        <v>84</v>
      </c>
      <c r="D42" s="35" t="s">
        <v>85</v>
      </c>
      <c r="E42" s="24">
        <v>44579</v>
      </c>
      <c r="F42" s="24">
        <v>44913</v>
      </c>
      <c r="G42" s="19" t="s">
        <v>22</v>
      </c>
      <c r="H42" s="20"/>
      <c r="I42" s="19" t="s">
        <v>22</v>
      </c>
      <c r="J42" s="21">
        <v>200</v>
      </c>
    </row>
    <row r="43" spans="2:10" ht="21.75" thickBot="1" x14ac:dyDescent="0.3">
      <c r="B43" s="416" t="s">
        <v>23</v>
      </c>
      <c r="C43" s="417"/>
      <c r="D43" s="417"/>
      <c r="E43" s="417"/>
      <c r="F43" s="417"/>
      <c r="G43" s="45"/>
      <c r="H43" s="45"/>
      <c r="I43" s="46"/>
      <c r="J43" s="47">
        <f>J19+J37+J35+J25+J21+J16+J13+J10+J6+J41+J27+J32</f>
        <v>29123</v>
      </c>
    </row>
    <row r="45" spans="2:10" x14ac:dyDescent="0.25">
      <c r="J45" s="264"/>
    </row>
  </sheetData>
  <mergeCells count="21">
    <mergeCell ref="B19:I19"/>
    <mergeCell ref="B2:J2"/>
    <mergeCell ref="B3:J3"/>
    <mergeCell ref="B5:D5"/>
    <mergeCell ref="B6:I6"/>
    <mergeCell ref="B10:I10"/>
    <mergeCell ref="E11:F11"/>
    <mergeCell ref="E12:F12"/>
    <mergeCell ref="B13:I13"/>
    <mergeCell ref="E14:F14"/>
    <mergeCell ref="E15:F15"/>
    <mergeCell ref="B16:I16"/>
    <mergeCell ref="B37:D37"/>
    <mergeCell ref="B41:I41"/>
    <mergeCell ref="B43:F43"/>
    <mergeCell ref="B21:I21"/>
    <mergeCell ref="B25:I25"/>
    <mergeCell ref="B27:I27"/>
    <mergeCell ref="B32:I32"/>
    <mergeCell ref="B35:I35"/>
    <mergeCell ref="E36:F36"/>
  </mergeCells>
  <hyperlinks>
    <hyperlink ref="A1" location="Contenido!A1" display="Volver al menú" xr:uid="{62AF2417-D286-4E89-9FB2-A77834DE491F}"/>
  </hyperlinks>
  <pageMargins left="0" right="0" top="0.74803149606299213" bottom="0.74803149606299213" header="0.31496062992125984" footer="0.31496062992125984"/>
  <pageSetup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Y302"/>
  <sheetViews>
    <sheetView showGridLines="0" zoomScaleNormal="100" workbookViewId="0">
      <pane xSplit="3" ySplit="10" topLeftCell="D25" activePane="bottomRight" state="frozen"/>
      <selection pane="topRight" activeCell="C1" sqref="C1"/>
      <selection pane="bottomLeft" activeCell="A11" sqref="A11"/>
      <selection pane="bottomRight" activeCell="C1" sqref="C1"/>
    </sheetView>
  </sheetViews>
  <sheetFormatPr baseColWidth="10" defaultColWidth="11.42578125" defaultRowHeight="11.25" outlineLevelRow="1" outlineLevelCol="1" x14ac:dyDescent="0.2"/>
  <cols>
    <col min="1" max="1" width="4.85546875" style="407" customWidth="1"/>
    <col min="2" max="2" width="2.7109375" style="57" customWidth="1"/>
    <col min="3" max="3" width="73.42578125" style="57" customWidth="1"/>
    <col min="4" max="4" width="25.7109375" style="57" customWidth="1"/>
    <col min="5" max="5" width="9" style="57" customWidth="1" outlineLevel="1"/>
    <col min="6" max="6" width="8" style="108" customWidth="1" outlineLevel="1"/>
    <col min="7" max="7" width="10.28515625" style="108" customWidth="1" outlineLevel="1"/>
    <col min="8" max="8" width="19.28515625" style="57" bestFit="1" customWidth="1" outlineLevel="1"/>
    <col min="9" max="9" width="11" style="57" customWidth="1"/>
    <col min="10" max="10" width="19.28515625" style="57" bestFit="1" customWidth="1"/>
    <col min="11" max="11" width="11.85546875" style="57" customWidth="1"/>
    <col min="12" max="12" width="20.28515625" style="57" customWidth="1"/>
    <col min="13" max="13" width="18.5703125" style="57" bestFit="1" customWidth="1"/>
    <col min="14" max="14" width="17.42578125" style="57" customWidth="1"/>
    <col min="15" max="15" width="16.42578125" style="57" bestFit="1" customWidth="1"/>
    <col min="16" max="16" width="19.140625" style="57" customWidth="1"/>
    <col min="17" max="17" width="20" style="57" customWidth="1"/>
    <col min="18" max="19" width="18.5703125" style="57" customWidth="1"/>
    <col min="20" max="24" width="11.42578125" style="57"/>
    <col min="25" max="25" width="13.28515625" style="57" bestFit="1" customWidth="1"/>
    <col min="26" max="16384" width="11.42578125" style="57"/>
  </cols>
  <sheetData>
    <row r="1" spans="1:25" ht="12" customHeight="1" outlineLevel="1" x14ac:dyDescent="0.25">
      <c r="C1" s="48" t="s">
        <v>6</v>
      </c>
      <c r="D1" s="48"/>
      <c r="E1" s="48"/>
      <c r="F1" s="105"/>
      <c r="G1" s="105"/>
      <c r="H1" s="48"/>
      <c r="I1" s="307"/>
      <c r="J1" s="48"/>
      <c r="K1" s="307"/>
      <c r="L1" s="307"/>
      <c r="M1" s="307"/>
      <c r="N1" s="307"/>
      <c r="O1" s="307"/>
    </row>
    <row r="2" spans="1:25" outlineLevel="1" x14ac:dyDescent="0.2"/>
    <row r="3" spans="1:25" ht="26.25" outlineLevel="1" x14ac:dyDescent="0.4">
      <c r="C3" s="439" t="s">
        <v>7</v>
      </c>
      <c r="D3" s="439"/>
      <c r="E3" s="439"/>
      <c r="F3" s="439"/>
      <c r="G3" s="439"/>
      <c r="H3" s="439"/>
      <c r="I3" s="439"/>
      <c r="J3" s="439"/>
      <c r="K3" s="439"/>
      <c r="L3" s="439"/>
      <c r="M3" s="439"/>
      <c r="N3" s="439"/>
      <c r="O3" s="439"/>
    </row>
    <row r="4" spans="1:25" ht="18.75" outlineLevel="1" x14ac:dyDescent="0.3">
      <c r="C4" s="440" t="s">
        <v>86</v>
      </c>
      <c r="D4" s="440"/>
      <c r="E4" s="440"/>
      <c r="F4" s="440"/>
      <c r="G4" s="440"/>
      <c r="H4" s="440"/>
      <c r="I4" s="440"/>
      <c r="J4" s="440"/>
      <c r="K4" s="440"/>
      <c r="L4" s="440"/>
      <c r="M4" s="440"/>
      <c r="N4" s="440"/>
      <c r="O4" s="440"/>
    </row>
    <row r="5" spans="1:25" ht="15" outlineLevel="1" x14ac:dyDescent="0.25">
      <c r="C5"/>
      <c r="D5"/>
      <c r="E5" s="3"/>
      <c r="F5" s="106"/>
      <c r="G5" s="106"/>
      <c r="H5" s="3"/>
      <c r="I5" s="3"/>
      <c r="J5" s="3"/>
      <c r="K5" s="3"/>
      <c r="L5" s="3"/>
      <c r="M5" s="3"/>
      <c r="N5" s="3"/>
      <c r="O5" s="3"/>
    </row>
    <row r="6" spans="1:25" ht="12" outlineLevel="1" x14ac:dyDescent="0.2">
      <c r="C6" s="3"/>
      <c r="D6" s="3"/>
      <c r="E6" s="3"/>
      <c r="F6" s="106"/>
      <c r="G6" s="106"/>
      <c r="H6" s="3"/>
      <c r="I6" s="3"/>
      <c r="J6" s="3"/>
      <c r="K6" s="3"/>
      <c r="L6" s="235"/>
      <c r="M6" s="288"/>
      <c r="N6" s="235"/>
      <c r="O6" s="3"/>
    </row>
    <row r="7" spans="1:25" ht="12" outlineLevel="1" x14ac:dyDescent="0.2">
      <c r="C7" s="3"/>
      <c r="D7" s="3"/>
      <c r="E7" s="3"/>
      <c r="F7" s="106"/>
      <c r="G7" s="106"/>
      <c r="H7" s="3"/>
      <c r="I7" s="3"/>
      <c r="J7" s="3"/>
      <c r="K7" s="3"/>
      <c r="L7" s="3"/>
      <c r="M7" s="3"/>
      <c r="N7" s="3"/>
      <c r="O7" s="3"/>
    </row>
    <row r="8" spans="1:25" ht="30" customHeight="1" outlineLevel="1" thickBot="1" x14ac:dyDescent="0.25">
      <c r="C8" s="3"/>
      <c r="D8" s="3"/>
      <c r="E8" s="3"/>
      <c r="F8" s="106"/>
      <c r="G8" s="106"/>
      <c r="H8" s="3"/>
      <c r="I8" s="3"/>
      <c r="J8" s="109"/>
      <c r="K8" s="3"/>
      <c r="L8" s="142"/>
      <c r="M8" s="3"/>
      <c r="N8" s="3"/>
      <c r="O8" s="3"/>
    </row>
    <row r="9" spans="1:25" ht="17.25" customHeight="1" thickBot="1" x14ac:dyDescent="0.3">
      <c r="C9" s="3"/>
      <c r="D9" s="3"/>
      <c r="E9" s="3"/>
      <c r="F9" s="106"/>
      <c r="G9" s="106"/>
      <c r="H9" s="3"/>
      <c r="I9" s="3"/>
      <c r="J9" s="3"/>
      <c r="K9" s="3"/>
      <c r="L9" s="3"/>
      <c r="M9" s="53"/>
      <c r="N9" s="58" t="s">
        <v>87</v>
      </c>
      <c r="O9" s="53"/>
    </row>
    <row r="10" spans="1:25" ht="75" customHeight="1" thickBot="1" x14ac:dyDescent="0.25">
      <c r="C10" s="59" t="s">
        <v>88</v>
      </c>
      <c r="D10" s="168" t="s">
        <v>89</v>
      </c>
      <c r="E10" s="168" t="s">
        <v>90</v>
      </c>
      <c r="F10" s="60" t="s">
        <v>91</v>
      </c>
      <c r="G10" s="60" t="s">
        <v>92</v>
      </c>
      <c r="H10" s="140" t="s">
        <v>93</v>
      </c>
      <c r="I10" s="61" t="s">
        <v>94</v>
      </c>
      <c r="J10" s="60" t="s">
        <v>95</v>
      </c>
      <c r="K10" s="365" t="s">
        <v>96</v>
      </c>
      <c r="L10" s="61" t="s">
        <v>97</v>
      </c>
      <c r="M10" s="61" t="s">
        <v>98</v>
      </c>
      <c r="N10" s="366">
        <v>5.5100000000000003E-2</v>
      </c>
      <c r="O10" s="61" t="s">
        <v>99</v>
      </c>
    </row>
    <row r="11" spans="1:25" ht="16.5" outlineLevel="1" thickBot="1" x14ac:dyDescent="0.25">
      <c r="C11" s="64" t="s">
        <v>100</v>
      </c>
      <c r="D11" s="65"/>
      <c r="E11" s="65"/>
      <c r="F11" s="101"/>
      <c r="G11" s="101"/>
      <c r="H11" s="65"/>
      <c r="I11" s="367"/>
      <c r="J11" s="65"/>
      <c r="K11" s="367"/>
      <c r="L11" s="367"/>
      <c r="M11" s="367"/>
      <c r="N11" s="367"/>
      <c r="O11" s="367"/>
    </row>
    <row r="12" spans="1:25" s="133" customFormat="1" ht="12.75" outlineLevel="1" x14ac:dyDescent="0.2">
      <c r="A12" s="408"/>
      <c r="C12" s="54" t="s">
        <v>101</v>
      </c>
      <c r="D12" s="54"/>
      <c r="E12" s="54"/>
      <c r="F12" s="107"/>
      <c r="G12" s="107"/>
      <c r="H12" s="55"/>
      <c r="I12" s="55"/>
      <c r="J12" s="55"/>
      <c r="K12" s="66"/>
      <c r="L12" s="66"/>
      <c r="M12" s="368"/>
      <c r="N12" s="368"/>
      <c r="O12" s="368"/>
    </row>
    <row r="13" spans="1:25" s="133" customFormat="1" ht="15" customHeight="1" outlineLevel="1" x14ac:dyDescent="0.2">
      <c r="A13" s="408">
        <v>1</v>
      </c>
      <c r="C13" s="120" t="s">
        <v>102</v>
      </c>
      <c r="D13" s="274" t="s">
        <v>103</v>
      </c>
      <c r="E13" s="274">
        <v>1044</v>
      </c>
      <c r="F13" s="274">
        <v>9</v>
      </c>
      <c r="G13" s="275" t="s">
        <v>104</v>
      </c>
      <c r="H13" s="303">
        <v>12462000</v>
      </c>
      <c r="I13" s="315">
        <f>(J13/H13)-1</f>
        <v>6.4997592681752536E-2</v>
      </c>
      <c r="J13" s="303">
        <v>13272000</v>
      </c>
      <c r="K13" s="369">
        <v>66</v>
      </c>
      <c r="L13" s="402">
        <v>1017161950</v>
      </c>
      <c r="M13" s="370">
        <f>L13/(1+I13)</f>
        <v>955083802.05696201</v>
      </c>
      <c r="N13" s="370">
        <f t="shared" ref="N13:N20" si="0">($M13*$N$10)+$M13</f>
        <v>1007708919.5503006</v>
      </c>
      <c r="O13" s="371">
        <f t="shared" ref="O13:O35" si="1">L13-N13</f>
        <v>9453030.4496994019</v>
      </c>
    </row>
    <row r="14" spans="1:25" s="265" customFormat="1" ht="12" outlineLevel="1" x14ac:dyDescent="0.2">
      <c r="A14" s="409"/>
      <c r="C14" s="120" t="s">
        <v>102</v>
      </c>
      <c r="D14" s="274" t="s">
        <v>105</v>
      </c>
      <c r="E14" s="274">
        <v>1044</v>
      </c>
      <c r="F14" s="274">
        <v>9</v>
      </c>
      <c r="G14" s="275" t="s">
        <v>104</v>
      </c>
      <c r="H14" s="303">
        <v>12462000</v>
      </c>
      <c r="I14" s="315">
        <f t="shared" ref="I14:I44" si="2">(J14/H14)-1</f>
        <v>5.4967099983951107E-2</v>
      </c>
      <c r="J14" s="303">
        <v>13147000</v>
      </c>
      <c r="K14" s="369">
        <v>0</v>
      </c>
      <c r="L14" s="402">
        <f t="shared" ref="L14:L16" si="3">+K14*J14</f>
        <v>0</v>
      </c>
      <c r="M14" s="370">
        <f>L14/(1+I14)</f>
        <v>0</v>
      </c>
      <c r="N14" s="372">
        <f t="shared" si="0"/>
        <v>0</v>
      </c>
      <c r="O14" s="373">
        <f t="shared" si="1"/>
        <v>0</v>
      </c>
      <c r="Q14" s="266"/>
      <c r="S14" s="266"/>
      <c r="T14" s="267"/>
      <c r="U14" s="267"/>
      <c r="V14" s="267"/>
      <c r="W14" s="267"/>
      <c r="X14" s="267"/>
      <c r="Y14" s="266"/>
    </row>
    <row r="15" spans="1:25" s="265" customFormat="1" ht="12" outlineLevel="1" x14ac:dyDescent="0.2">
      <c r="A15" s="409"/>
      <c r="C15" s="120" t="s">
        <v>102</v>
      </c>
      <c r="D15" s="274" t="s">
        <v>106</v>
      </c>
      <c r="E15" s="274">
        <v>1044</v>
      </c>
      <c r="F15" s="274">
        <v>9</v>
      </c>
      <c r="G15" s="275" t="s">
        <v>104</v>
      </c>
      <c r="H15" s="303">
        <v>12345000</v>
      </c>
      <c r="I15" s="315">
        <f t="shared" si="2"/>
        <v>5.4921020656136132E-2</v>
      </c>
      <c r="J15" s="303">
        <v>13023000</v>
      </c>
      <c r="K15" s="369">
        <v>0</v>
      </c>
      <c r="L15" s="402">
        <f t="shared" si="3"/>
        <v>0</v>
      </c>
      <c r="M15" s="372">
        <f t="shared" ref="M15" si="4">L15/(1+I15)</f>
        <v>0</v>
      </c>
      <c r="N15" s="372">
        <f t="shared" si="0"/>
        <v>0</v>
      </c>
      <c r="O15" s="372">
        <f t="shared" si="1"/>
        <v>0</v>
      </c>
      <c r="Q15" s="266"/>
      <c r="S15" s="266"/>
      <c r="T15" s="267"/>
      <c r="U15" s="267"/>
      <c r="V15" s="267"/>
      <c r="W15" s="267"/>
      <c r="X15" s="267"/>
      <c r="Y15" s="266"/>
    </row>
    <row r="16" spans="1:25" s="265" customFormat="1" ht="12" outlineLevel="1" x14ac:dyDescent="0.2">
      <c r="A16" s="409"/>
      <c r="C16" s="120" t="s">
        <v>102</v>
      </c>
      <c r="D16" s="274" t="s">
        <v>107</v>
      </c>
      <c r="E16" s="274">
        <v>1044</v>
      </c>
      <c r="F16" s="274">
        <v>9</v>
      </c>
      <c r="G16" s="275" t="s">
        <v>104</v>
      </c>
      <c r="H16" s="303">
        <v>12234000</v>
      </c>
      <c r="I16" s="315">
        <f t="shared" si="2"/>
        <v>5.4928886709171065E-2</v>
      </c>
      <c r="J16" s="303">
        <v>12906000</v>
      </c>
      <c r="K16" s="374">
        <v>0</v>
      </c>
      <c r="L16" s="402">
        <f t="shared" si="3"/>
        <v>0</v>
      </c>
      <c r="M16" s="370">
        <f>L16/(1+I16)</f>
        <v>0</v>
      </c>
      <c r="N16" s="372">
        <f t="shared" si="0"/>
        <v>0</v>
      </c>
      <c r="O16" s="373">
        <f t="shared" si="1"/>
        <v>0</v>
      </c>
      <c r="Q16" s="266"/>
      <c r="S16" s="266"/>
      <c r="T16" s="267"/>
      <c r="U16" s="267"/>
      <c r="V16" s="267"/>
      <c r="W16" s="267"/>
      <c r="X16" s="267"/>
      <c r="Y16" s="266"/>
    </row>
    <row r="17" spans="1:25" s="265" customFormat="1" ht="15" customHeight="1" outlineLevel="1" x14ac:dyDescent="0.2">
      <c r="A17" s="409">
        <v>2</v>
      </c>
      <c r="C17" s="274" t="s">
        <v>108</v>
      </c>
      <c r="D17" s="274" t="s">
        <v>103</v>
      </c>
      <c r="E17" s="274">
        <v>8114</v>
      </c>
      <c r="F17" s="274">
        <v>9</v>
      </c>
      <c r="G17" s="275" t="s">
        <v>104</v>
      </c>
      <c r="H17" s="303">
        <v>12462000</v>
      </c>
      <c r="I17" s="315">
        <f>(J17/H17)-1</f>
        <v>6.4997592681752536E-2</v>
      </c>
      <c r="J17" s="303">
        <v>13272000</v>
      </c>
      <c r="K17" s="375">
        <v>88</v>
      </c>
      <c r="L17" s="402">
        <v>1312388980</v>
      </c>
      <c r="M17" s="370">
        <f>L17/(1+I17)</f>
        <v>1232292907.5316455</v>
      </c>
      <c r="N17" s="370">
        <f t="shared" si="0"/>
        <v>1300192246.7366393</v>
      </c>
      <c r="O17" s="371">
        <f t="shared" si="1"/>
        <v>12196733.263360739</v>
      </c>
      <c r="Q17" s="266"/>
      <c r="S17" s="266"/>
      <c r="T17" s="267"/>
      <c r="U17" s="267"/>
      <c r="V17" s="267"/>
      <c r="W17" s="267"/>
      <c r="X17" s="267"/>
      <c r="Y17" s="266"/>
    </row>
    <row r="18" spans="1:25" s="265" customFormat="1" ht="12" outlineLevel="1" x14ac:dyDescent="0.2">
      <c r="A18" s="409"/>
      <c r="C18" s="274" t="s">
        <v>108</v>
      </c>
      <c r="D18" s="274" t="s">
        <v>105</v>
      </c>
      <c r="E18" s="274">
        <v>8114</v>
      </c>
      <c r="F18" s="274">
        <v>9</v>
      </c>
      <c r="G18" s="275" t="s">
        <v>104</v>
      </c>
      <c r="H18" s="303">
        <v>12462000</v>
      </c>
      <c r="I18" s="315">
        <f t="shared" si="2"/>
        <v>5.4967099983951107E-2</v>
      </c>
      <c r="J18" s="303">
        <v>13147000</v>
      </c>
      <c r="K18" s="375">
        <v>0</v>
      </c>
      <c r="L18" s="402">
        <f t="shared" ref="L18:L45" si="5">+K18*J18</f>
        <v>0</v>
      </c>
      <c r="M18" s="370">
        <f t="shared" ref="M18:M45" si="6">L18/(1+I18)</f>
        <v>0</v>
      </c>
      <c r="N18" s="372">
        <f t="shared" si="0"/>
        <v>0</v>
      </c>
      <c r="O18" s="373">
        <f t="shared" si="1"/>
        <v>0</v>
      </c>
      <c r="Q18" s="266"/>
      <c r="S18" s="266"/>
      <c r="T18" s="267"/>
      <c r="U18" s="267"/>
      <c r="V18" s="267"/>
      <c r="W18" s="267"/>
      <c r="X18" s="267"/>
      <c r="Y18" s="266"/>
    </row>
    <row r="19" spans="1:25" s="265" customFormat="1" ht="12" outlineLevel="1" x14ac:dyDescent="0.2">
      <c r="A19" s="409"/>
      <c r="C19" s="274" t="s">
        <v>108</v>
      </c>
      <c r="D19" s="274" t="s">
        <v>106</v>
      </c>
      <c r="E19" s="274">
        <v>8114</v>
      </c>
      <c r="F19" s="274">
        <v>9</v>
      </c>
      <c r="G19" s="275" t="s">
        <v>104</v>
      </c>
      <c r="H19" s="303">
        <v>12345000</v>
      </c>
      <c r="I19" s="315">
        <f t="shared" si="2"/>
        <v>5.4921020656136132E-2</v>
      </c>
      <c r="J19" s="303">
        <v>13023000</v>
      </c>
      <c r="K19" s="375">
        <v>0</v>
      </c>
      <c r="L19" s="402">
        <f t="shared" si="5"/>
        <v>0</v>
      </c>
      <c r="M19" s="372">
        <f t="shared" si="6"/>
        <v>0</v>
      </c>
      <c r="N19" s="372">
        <f t="shared" si="0"/>
        <v>0</v>
      </c>
      <c r="O19" s="372">
        <f t="shared" si="1"/>
        <v>0</v>
      </c>
      <c r="Q19" s="266"/>
      <c r="S19" s="266"/>
      <c r="T19" s="267"/>
      <c r="U19" s="267"/>
      <c r="V19" s="267"/>
      <c r="W19" s="267"/>
      <c r="X19" s="267"/>
      <c r="Y19" s="266"/>
    </row>
    <row r="20" spans="1:25" s="265" customFormat="1" ht="12" outlineLevel="1" x14ac:dyDescent="0.2">
      <c r="A20" s="409"/>
      <c r="C20" s="274" t="s">
        <v>108</v>
      </c>
      <c r="D20" s="274" t="s">
        <v>107</v>
      </c>
      <c r="E20" s="274">
        <v>8114</v>
      </c>
      <c r="F20" s="274">
        <v>9</v>
      </c>
      <c r="G20" s="275" t="s">
        <v>104</v>
      </c>
      <c r="H20" s="303">
        <v>12234000</v>
      </c>
      <c r="I20" s="315">
        <f t="shared" si="2"/>
        <v>5.4928886709171065E-2</v>
      </c>
      <c r="J20" s="303">
        <v>12906000</v>
      </c>
      <c r="K20" s="375">
        <v>0</v>
      </c>
      <c r="L20" s="402">
        <f t="shared" si="5"/>
        <v>0</v>
      </c>
      <c r="M20" s="370">
        <f t="shared" si="6"/>
        <v>0</v>
      </c>
      <c r="N20" s="372">
        <f t="shared" si="0"/>
        <v>0</v>
      </c>
      <c r="O20" s="373">
        <f t="shared" si="1"/>
        <v>0</v>
      </c>
      <c r="Q20" s="266"/>
      <c r="S20" s="266"/>
      <c r="T20" s="267"/>
      <c r="U20" s="267"/>
      <c r="V20" s="267"/>
      <c r="W20" s="267"/>
      <c r="X20" s="267"/>
      <c r="Y20" s="266"/>
    </row>
    <row r="21" spans="1:25" s="265" customFormat="1" ht="12" customHeight="1" outlineLevel="1" x14ac:dyDescent="0.2">
      <c r="A21" s="409">
        <v>3</v>
      </c>
      <c r="C21" s="120" t="s">
        <v>109</v>
      </c>
      <c r="D21" s="274" t="s">
        <v>103</v>
      </c>
      <c r="E21" s="274">
        <v>1043</v>
      </c>
      <c r="F21" s="274">
        <v>9</v>
      </c>
      <c r="G21" s="275" t="s">
        <v>104</v>
      </c>
      <c r="H21" s="303">
        <v>12462000</v>
      </c>
      <c r="I21" s="315">
        <f>(J21/H21)-1</f>
        <v>6.4997592681752536E-2</v>
      </c>
      <c r="J21" s="303">
        <v>13272000</v>
      </c>
      <c r="K21" s="375">
        <v>23</v>
      </c>
      <c r="L21" s="402">
        <v>357550470</v>
      </c>
      <c r="M21" s="370">
        <f t="shared" si="6"/>
        <v>335728899.72423148</v>
      </c>
      <c r="N21" s="372">
        <f>($M21*$N$10)+$M21</f>
        <v>354227562.09903663</v>
      </c>
      <c r="O21" s="371">
        <f t="shared" si="1"/>
        <v>3322907.900963366</v>
      </c>
      <c r="Q21" s="266"/>
      <c r="S21" s="266"/>
      <c r="T21" s="267"/>
      <c r="U21" s="267"/>
      <c r="V21" s="267"/>
      <c r="W21" s="267"/>
      <c r="X21" s="267"/>
      <c r="Y21" s="266"/>
    </row>
    <row r="22" spans="1:25" s="265" customFormat="1" ht="12" customHeight="1" outlineLevel="1" x14ac:dyDescent="0.2">
      <c r="A22" s="409"/>
      <c r="C22" s="120" t="s">
        <v>109</v>
      </c>
      <c r="D22" s="274" t="s">
        <v>105</v>
      </c>
      <c r="E22" s="274">
        <v>1043</v>
      </c>
      <c r="F22" s="274">
        <v>9</v>
      </c>
      <c r="G22" s="275" t="s">
        <v>104</v>
      </c>
      <c r="H22" s="303">
        <v>12462000</v>
      </c>
      <c r="I22" s="315">
        <f t="shared" si="2"/>
        <v>5.4967099983951107E-2</v>
      </c>
      <c r="J22" s="303">
        <v>13147000</v>
      </c>
      <c r="K22" s="375">
        <v>0</v>
      </c>
      <c r="L22" s="402">
        <f t="shared" si="5"/>
        <v>0</v>
      </c>
      <c r="M22" s="370">
        <f t="shared" si="6"/>
        <v>0</v>
      </c>
      <c r="N22" s="372">
        <f>($M22*$N$10)+$M22</f>
        <v>0</v>
      </c>
      <c r="O22" s="371">
        <f t="shared" si="1"/>
        <v>0</v>
      </c>
      <c r="Q22" s="266"/>
      <c r="S22" s="266"/>
      <c r="T22" s="267"/>
      <c r="U22" s="267"/>
      <c r="V22" s="267"/>
      <c r="W22" s="267"/>
      <c r="X22" s="267"/>
      <c r="Y22" s="266"/>
    </row>
    <row r="23" spans="1:25" s="265" customFormat="1" ht="12" customHeight="1" outlineLevel="1" x14ac:dyDescent="0.2">
      <c r="A23" s="409"/>
      <c r="C23" s="120" t="s">
        <v>109</v>
      </c>
      <c r="D23" s="274" t="s">
        <v>106</v>
      </c>
      <c r="E23" s="274">
        <v>1043</v>
      </c>
      <c r="F23" s="274">
        <v>9</v>
      </c>
      <c r="G23" s="275" t="s">
        <v>104</v>
      </c>
      <c r="H23" s="303">
        <v>12345000</v>
      </c>
      <c r="I23" s="315">
        <f t="shared" si="2"/>
        <v>5.4921020656136132E-2</v>
      </c>
      <c r="J23" s="303">
        <v>13023000</v>
      </c>
      <c r="K23" s="375">
        <v>0</v>
      </c>
      <c r="L23" s="402">
        <f t="shared" si="5"/>
        <v>0</v>
      </c>
      <c r="M23" s="372">
        <f t="shared" si="6"/>
        <v>0</v>
      </c>
      <c r="N23" s="372">
        <f t="shared" ref="N23" si="7">($M23*$N$10)+$M23</f>
        <v>0</v>
      </c>
      <c r="O23" s="372">
        <f t="shared" si="1"/>
        <v>0</v>
      </c>
      <c r="Q23" s="266"/>
      <c r="S23" s="266"/>
      <c r="T23" s="267"/>
      <c r="U23" s="267"/>
      <c r="V23" s="267"/>
      <c r="W23" s="267"/>
      <c r="X23" s="267"/>
      <c r="Y23" s="266"/>
    </row>
    <row r="24" spans="1:25" s="265" customFormat="1" ht="12" customHeight="1" outlineLevel="1" x14ac:dyDescent="0.2">
      <c r="A24" s="409"/>
      <c r="C24" s="120" t="s">
        <v>109</v>
      </c>
      <c r="D24" s="274" t="s">
        <v>107</v>
      </c>
      <c r="E24" s="274">
        <v>1043</v>
      </c>
      <c r="F24" s="274">
        <v>9</v>
      </c>
      <c r="G24" s="275" t="s">
        <v>104</v>
      </c>
      <c r="H24" s="303">
        <v>12234000</v>
      </c>
      <c r="I24" s="315">
        <f t="shared" si="2"/>
        <v>5.4928886709171065E-2</v>
      </c>
      <c r="J24" s="303">
        <v>12906000</v>
      </c>
      <c r="K24" s="375">
        <v>0</v>
      </c>
      <c r="L24" s="402">
        <f t="shared" si="5"/>
        <v>0</v>
      </c>
      <c r="M24" s="370">
        <f t="shared" si="6"/>
        <v>0</v>
      </c>
      <c r="N24" s="372">
        <f>($M24*$N$10)+$M24</f>
        <v>0</v>
      </c>
      <c r="O24" s="371">
        <f t="shared" si="1"/>
        <v>0</v>
      </c>
      <c r="Q24" s="266"/>
      <c r="S24" s="266"/>
      <c r="T24" s="267"/>
      <c r="U24" s="267"/>
      <c r="V24" s="267"/>
      <c r="W24" s="267"/>
      <c r="X24" s="267"/>
      <c r="Y24" s="266"/>
    </row>
    <row r="25" spans="1:25" s="265" customFormat="1" ht="12" customHeight="1" outlineLevel="1" x14ac:dyDescent="0.2">
      <c r="A25" s="409">
        <v>4</v>
      </c>
      <c r="C25" s="120" t="s">
        <v>110</v>
      </c>
      <c r="D25" s="274" t="s">
        <v>103</v>
      </c>
      <c r="E25" s="274">
        <v>1042</v>
      </c>
      <c r="F25" s="274">
        <v>9</v>
      </c>
      <c r="G25" s="275" t="s">
        <v>104</v>
      </c>
      <c r="H25" s="303">
        <v>12462000</v>
      </c>
      <c r="I25" s="315">
        <f>(J25/H25)-1</f>
        <v>6.4997592681752536E-2</v>
      </c>
      <c r="J25" s="303">
        <v>13272000</v>
      </c>
      <c r="K25" s="375">
        <v>105</v>
      </c>
      <c r="L25" s="402">
        <v>1615284930</v>
      </c>
      <c r="M25" s="370">
        <f t="shared" si="6"/>
        <v>1516702893.1329114</v>
      </c>
      <c r="N25" s="372">
        <f t="shared" ref="N25:N32" si="8">($M25*$N$10)+$M25</f>
        <v>1600273222.5445349</v>
      </c>
      <c r="O25" s="371">
        <f t="shared" si="1"/>
        <v>15011707.455465078</v>
      </c>
      <c r="Q25" s="266"/>
      <c r="S25" s="266"/>
      <c r="T25" s="267"/>
      <c r="U25" s="267"/>
      <c r="V25" s="267"/>
      <c r="W25" s="267"/>
      <c r="X25" s="267"/>
      <c r="Y25" s="266"/>
    </row>
    <row r="26" spans="1:25" s="265" customFormat="1" ht="12" customHeight="1" outlineLevel="1" x14ac:dyDescent="0.2">
      <c r="A26" s="409"/>
      <c r="C26" s="120" t="s">
        <v>110</v>
      </c>
      <c r="D26" s="274" t="s">
        <v>105</v>
      </c>
      <c r="E26" s="274">
        <v>1042</v>
      </c>
      <c r="F26" s="274">
        <v>9</v>
      </c>
      <c r="G26" s="275" t="s">
        <v>104</v>
      </c>
      <c r="H26" s="303">
        <v>12462000</v>
      </c>
      <c r="I26" s="315">
        <f t="shared" si="2"/>
        <v>5.4967099983951107E-2</v>
      </c>
      <c r="J26" s="303">
        <v>13147000</v>
      </c>
      <c r="K26" s="375">
        <v>0</v>
      </c>
      <c r="L26" s="402">
        <f t="shared" si="5"/>
        <v>0</v>
      </c>
      <c r="M26" s="370">
        <f t="shared" si="6"/>
        <v>0</v>
      </c>
      <c r="N26" s="372">
        <f t="shared" si="8"/>
        <v>0</v>
      </c>
      <c r="O26" s="371">
        <f t="shared" si="1"/>
        <v>0</v>
      </c>
      <c r="Q26" s="266"/>
      <c r="S26" s="266"/>
      <c r="T26" s="267"/>
      <c r="U26" s="267"/>
      <c r="V26" s="267"/>
      <c r="W26" s="267"/>
      <c r="X26" s="267"/>
      <c r="Y26" s="266"/>
    </row>
    <row r="27" spans="1:25" s="265" customFormat="1" ht="12" customHeight="1" outlineLevel="1" x14ac:dyDescent="0.2">
      <c r="A27" s="409"/>
      <c r="C27" s="120" t="s">
        <v>110</v>
      </c>
      <c r="D27" s="274" t="s">
        <v>106</v>
      </c>
      <c r="E27" s="274">
        <v>1042</v>
      </c>
      <c r="F27" s="274">
        <v>9</v>
      </c>
      <c r="G27" s="275" t="s">
        <v>104</v>
      </c>
      <c r="H27" s="303">
        <v>12345000</v>
      </c>
      <c r="I27" s="315">
        <f t="shared" si="2"/>
        <v>5.4921020656136132E-2</v>
      </c>
      <c r="J27" s="303">
        <v>13023000</v>
      </c>
      <c r="K27" s="375">
        <v>0</v>
      </c>
      <c r="L27" s="402">
        <f t="shared" si="5"/>
        <v>0</v>
      </c>
      <c r="M27" s="372">
        <f t="shared" si="6"/>
        <v>0</v>
      </c>
      <c r="N27" s="372">
        <f t="shared" si="8"/>
        <v>0</v>
      </c>
      <c r="O27" s="372">
        <f t="shared" si="1"/>
        <v>0</v>
      </c>
      <c r="Q27" s="266"/>
      <c r="S27" s="266"/>
      <c r="T27" s="267"/>
      <c r="U27" s="267"/>
      <c r="V27" s="267"/>
      <c r="W27" s="267"/>
      <c r="X27" s="267"/>
      <c r="Y27" s="266"/>
    </row>
    <row r="28" spans="1:25" s="265" customFormat="1" ht="12" customHeight="1" outlineLevel="1" x14ac:dyDescent="0.2">
      <c r="A28" s="409"/>
      <c r="C28" s="120" t="s">
        <v>110</v>
      </c>
      <c r="D28" s="274" t="s">
        <v>107</v>
      </c>
      <c r="E28" s="274">
        <v>1042</v>
      </c>
      <c r="F28" s="274">
        <v>9</v>
      </c>
      <c r="G28" s="275" t="s">
        <v>104</v>
      </c>
      <c r="H28" s="303">
        <v>12234000</v>
      </c>
      <c r="I28" s="315">
        <f t="shared" si="2"/>
        <v>5.4928886709171065E-2</v>
      </c>
      <c r="J28" s="303">
        <v>12906000</v>
      </c>
      <c r="K28" s="375">
        <v>0</v>
      </c>
      <c r="L28" s="402">
        <f t="shared" si="5"/>
        <v>0</v>
      </c>
      <c r="M28" s="370">
        <f t="shared" si="6"/>
        <v>0</v>
      </c>
      <c r="N28" s="372">
        <f t="shared" si="8"/>
        <v>0</v>
      </c>
      <c r="O28" s="371">
        <f t="shared" si="1"/>
        <v>0</v>
      </c>
      <c r="Q28" s="266"/>
      <c r="S28" s="266"/>
      <c r="T28" s="267"/>
      <c r="U28" s="267"/>
      <c r="V28" s="267"/>
      <c r="W28" s="267"/>
      <c r="X28" s="267"/>
      <c r="Y28" s="266"/>
    </row>
    <row r="29" spans="1:25" s="265" customFormat="1" ht="13.5" customHeight="1" outlineLevel="1" x14ac:dyDescent="0.2">
      <c r="A29" s="409">
        <v>5</v>
      </c>
      <c r="C29" s="120" t="s">
        <v>111</v>
      </c>
      <c r="D29" s="274" t="s">
        <v>103</v>
      </c>
      <c r="E29" s="274">
        <v>106932</v>
      </c>
      <c r="F29" s="274">
        <v>9</v>
      </c>
      <c r="G29" s="275" t="s">
        <v>104</v>
      </c>
      <c r="H29" s="303">
        <v>12462000</v>
      </c>
      <c r="I29" s="315">
        <f>(J29/H29)-1</f>
        <v>6.4997592681752536E-2</v>
      </c>
      <c r="J29" s="303">
        <v>13272000</v>
      </c>
      <c r="K29" s="375">
        <v>47</v>
      </c>
      <c r="L29" s="402">
        <v>708588830</v>
      </c>
      <c r="M29" s="370">
        <f t="shared" si="6"/>
        <v>665343128.34990954</v>
      </c>
      <c r="N29" s="372">
        <f t="shared" si="8"/>
        <v>702003534.72198951</v>
      </c>
      <c r="O29" s="371">
        <f t="shared" si="1"/>
        <v>6585295.2780104876</v>
      </c>
      <c r="Q29" s="266"/>
      <c r="S29" s="266"/>
      <c r="T29" s="267"/>
      <c r="U29" s="267"/>
      <c r="V29" s="267"/>
      <c r="W29" s="267"/>
      <c r="X29" s="267"/>
      <c r="Y29" s="266"/>
    </row>
    <row r="30" spans="1:25" s="265" customFormat="1" ht="13.5" customHeight="1" outlineLevel="1" x14ac:dyDescent="0.2">
      <c r="A30" s="409"/>
      <c r="C30" s="120" t="s">
        <v>112</v>
      </c>
      <c r="D30" s="274" t="s">
        <v>105</v>
      </c>
      <c r="E30" s="274">
        <v>106932</v>
      </c>
      <c r="F30" s="274">
        <v>9</v>
      </c>
      <c r="G30" s="275" t="s">
        <v>104</v>
      </c>
      <c r="H30" s="303">
        <v>12462000</v>
      </c>
      <c r="I30" s="315">
        <f t="shared" si="2"/>
        <v>5.4967099983951107E-2</v>
      </c>
      <c r="J30" s="303">
        <v>13147000</v>
      </c>
      <c r="K30" s="375">
        <v>0</v>
      </c>
      <c r="L30" s="402">
        <f t="shared" si="5"/>
        <v>0</v>
      </c>
      <c r="M30" s="370">
        <f t="shared" si="6"/>
        <v>0</v>
      </c>
      <c r="N30" s="372">
        <f t="shared" si="8"/>
        <v>0</v>
      </c>
      <c r="O30" s="371">
        <f t="shared" si="1"/>
        <v>0</v>
      </c>
      <c r="Q30" s="266"/>
      <c r="S30" s="266"/>
      <c r="T30" s="267"/>
      <c r="U30" s="267"/>
      <c r="V30" s="267"/>
      <c r="W30" s="267"/>
      <c r="X30" s="267"/>
      <c r="Y30" s="266"/>
    </row>
    <row r="31" spans="1:25" s="265" customFormat="1" ht="13.5" customHeight="1" outlineLevel="1" x14ac:dyDescent="0.2">
      <c r="A31" s="409"/>
      <c r="C31" s="120" t="s">
        <v>112</v>
      </c>
      <c r="D31" s="274" t="s">
        <v>106</v>
      </c>
      <c r="E31" s="274">
        <v>106932</v>
      </c>
      <c r="F31" s="274">
        <v>9</v>
      </c>
      <c r="G31" s="275" t="s">
        <v>104</v>
      </c>
      <c r="H31" s="303">
        <v>12345000</v>
      </c>
      <c r="I31" s="315">
        <f t="shared" si="2"/>
        <v>5.4921020656136132E-2</v>
      </c>
      <c r="J31" s="303">
        <v>13023000</v>
      </c>
      <c r="K31" s="375">
        <v>0</v>
      </c>
      <c r="L31" s="402">
        <f t="shared" si="5"/>
        <v>0</v>
      </c>
      <c r="M31" s="372">
        <f t="shared" si="6"/>
        <v>0</v>
      </c>
      <c r="N31" s="372">
        <f t="shared" si="8"/>
        <v>0</v>
      </c>
      <c r="O31" s="372">
        <f t="shared" si="1"/>
        <v>0</v>
      </c>
      <c r="Q31" s="266"/>
      <c r="S31" s="266"/>
      <c r="T31" s="267"/>
      <c r="U31" s="267"/>
      <c r="V31" s="267"/>
      <c r="W31" s="267"/>
      <c r="X31" s="267"/>
      <c r="Y31" s="266"/>
    </row>
    <row r="32" spans="1:25" s="265" customFormat="1" ht="13.5" customHeight="1" outlineLevel="1" x14ac:dyDescent="0.2">
      <c r="A32" s="409"/>
      <c r="C32" s="120" t="s">
        <v>112</v>
      </c>
      <c r="D32" s="274" t="s">
        <v>107</v>
      </c>
      <c r="E32" s="274">
        <v>106932</v>
      </c>
      <c r="F32" s="274">
        <v>9</v>
      </c>
      <c r="G32" s="275" t="s">
        <v>104</v>
      </c>
      <c r="H32" s="303">
        <v>12234000</v>
      </c>
      <c r="I32" s="315">
        <f t="shared" si="2"/>
        <v>5.4928886709171065E-2</v>
      </c>
      <c r="J32" s="303">
        <v>12906000</v>
      </c>
      <c r="K32" s="375">
        <v>0</v>
      </c>
      <c r="L32" s="402">
        <f t="shared" si="5"/>
        <v>0</v>
      </c>
      <c r="M32" s="370">
        <f t="shared" si="6"/>
        <v>0</v>
      </c>
      <c r="N32" s="372">
        <f t="shared" si="8"/>
        <v>0</v>
      </c>
      <c r="O32" s="371">
        <f t="shared" si="1"/>
        <v>0</v>
      </c>
      <c r="Q32" s="266"/>
      <c r="S32" s="266"/>
      <c r="T32" s="267"/>
      <c r="U32" s="267"/>
      <c r="V32" s="267"/>
      <c r="W32" s="267"/>
      <c r="X32" s="267"/>
      <c r="Y32" s="266"/>
    </row>
    <row r="33" spans="1:25" s="265" customFormat="1" ht="13.5" customHeight="1" outlineLevel="1" x14ac:dyDescent="0.2">
      <c r="A33" s="409">
        <v>6</v>
      </c>
      <c r="C33" s="120" t="s">
        <v>113</v>
      </c>
      <c r="D33" s="274" t="s">
        <v>103</v>
      </c>
      <c r="E33" s="274">
        <v>53052</v>
      </c>
      <c r="F33" s="274">
        <v>8</v>
      </c>
      <c r="G33" s="275" t="s">
        <v>104</v>
      </c>
      <c r="H33" s="303">
        <v>10659000</v>
      </c>
      <c r="I33" s="315">
        <f>(J33/H33)-1</f>
        <v>6.4921662444882289E-2</v>
      </c>
      <c r="J33" s="303">
        <v>11351000</v>
      </c>
      <c r="K33" s="375">
        <v>0</v>
      </c>
      <c r="L33" s="402">
        <f t="shared" si="5"/>
        <v>0</v>
      </c>
      <c r="M33" s="370">
        <f t="shared" si="6"/>
        <v>0</v>
      </c>
      <c r="N33" s="372">
        <f t="shared" ref="N33:N45" si="9">($M33*$N$10)+$M33</f>
        <v>0</v>
      </c>
      <c r="O33" s="371">
        <f t="shared" si="1"/>
        <v>0</v>
      </c>
      <c r="Q33" s="266"/>
      <c r="S33" s="266"/>
      <c r="T33" s="267"/>
      <c r="U33" s="267"/>
      <c r="V33" s="267"/>
      <c r="W33" s="267"/>
      <c r="X33" s="267"/>
      <c r="Y33" s="266"/>
    </row>
    <row r="34" spans="1:25" s="265" customFormat="1" ht="12" customHeight="1" outlineLevel="1" x14ac:dyDescent="0.2">
      <c r="A34" s="409"/>
      <c r="C34" s="120" t="s">
        <v>114</v>
      </c>
      <c r="D34" s="274" t="s">
        <v>105</v>
      </c>
      <c r="E34" s="274">
        <v>53052</v>
      </c>
      <c r="F34" s="274">
        <v>8</v>
      </c>
      <c r="G34" s="275" t="s">
        <v>104</v>
      </c>
      <c r="H34" s="303">
        <v>10659000</v>
      </c>
      <c r="I34" s="315">
        <f t="shared" si="2"/>
        <v>5.4977014729336693E-2</v>
      </c>
      <c r="J34" s="303">
        <v>11245000</v>
      </c>
      <c r="K34" s="375">
        <v>0</v>
      </c>
      <c r="L34" s="402">
        <f t="shared" si="5"/>
        <v>0</v>
      </c>
      <c r="M34" s="370">
        <f t="shared" si="6"/>
        <v>0</v>
      </c>
      <c r="N34" s="372">
        <f>($M34*$N$10)+$M34</f>
        <v>0</v>
      </c>
      <c r="O34" s="371">
        <f t="shared" si="1"/>
        <v>0</v>
      </c>
      <c r="Q34" s="266"/>
      <c r="S34" s="266"/>
      <c r="T34" s="267"/>
      <c r="U34" s="267"/>
      <c r="V34" s="267"/>
      <c r="W34" s="267"/>
      <c r="X34" s="267"/>
      <c r="Y34" s="266"/>
    </row>
    <row r="35" spans="1:25" s="265" customFormat="1" ht="12" customHeight="1" outlineLevel="1" x14ac:dyDescent="0.2">
      <c r="A35" s="409"/>
      <c r="C35" s="120" t="s">
        <v>114</v>
      </c>
      <c r="D35" s="274" t="s">
        <v>106</v>
      </c>
      <c r="E35" s="274">
        <v>53052</v>
      </c>
      <c r="F35" s="274">
        <v>8</v>
      </c>
      <c r="G35" s="275" t="s">
        <v>104</v>
      </c>
      <c r="H35" s="303">
        <v>10558000</v>
      </c>
      <c r="I35" s="315">
        <f t="shared" si="2"/>
        <v>5.4934646713392654E-2</v>
      </c>
      <c r="J35" s="303">
        <v>11138000</v>
      </c>
      <c r="K35" s="375">
        <v>0</v>
      </c>
      <c r="L35" s="402">
        <f t="shared" si="5"/>
        <v>0</v>
      </c>
      <c r="M35" s="372">
        <f t="shared" si="6"/>
        <v>0</v>
      </c>
      <c r="N35" s="372">
        <f t="shared" ref="N35" si="10">($M35*$N$10)+$M35</f>
        <v>0</v>
      </c>
      <c r="O35" s="372">
        <f t="shared" si="1"/>
        <v>0</v>
      </c>
      <c r="Q35" s="266"/>
      <c r="S35" s="266"/>
      <c r="T35" s="267"/>
      <c r="U35" s="267"/>
      <c r="V35" s="267"/>
      <c r="W35" s="267"/>
      <c r="X35" s="267"/>
      <c r="Y35" s="266"/>
    </row>
    <row r="36" spans="1:25" s="265" customFormat="1" ht="12" customHeight="1" outlineLevel="1" x14ac:dyDescent="0.2">
      <c r="A36" s="409"/>
      <c r="C36" s="120" t="s">
        <v>114</v>
      </c>
      <c r="D36" s="274" t="s">
        <v>107</v>
      </c>
      <c r="E36" s="274">
        <v>53052</v>
      </c>
      <c r="F36" s="274">
        <v>8</v>
      </c>
      <c r="G36" s="275" t="s">
        <v>104</v>
      </c>
      <c r="H36" s="303">
        <v>10464000</v>
      </c>
      <c r="I36" s="315">
        <f t="shared" si="2"/>
        <v>5.4950305810397504E-2</v>
      </c>
      <c r="J36" s="303">
        <v>11039000</v>
      </c>
      <c r="K36" s="375">
        <v>0</v>
      </c>
      <c r="L36" s="402">
        <f t="shared" si="5"/>
        <v>0</v>
      </c>
      <c r="M36" s="370">
        <f t="shared" si="6"/>
        <v>0</v>
      </c>
      <c r="N36" s="372"/>
      <c r="O36" s="371"/>
      <c r="Q36" s="266"/>
      <c r="S36" s="266"/>
      <c r="T36" s="267"/>
      <c r="U36" s="267"/>
      <c r="V36" s="267"/>
      <c r="W36" s="267"/>
      <c r="X36" s="267"/>
      <c r="Y36" s="266"/>
    </row>
    <row r="37" spans="1:25" s="265" customFormat="1" ht="12" customHeight="1" outlineLevel="1" x14ac:dyDescent="0.2">
      <c r="A37" s="409">
        <v>7</v>
      </c>
      <c r="C37" s="120" t="s">
        <v>115</v>
      </c>
      <c r="D37" s="274" t="s">
        <v>103</v>
      </c>
      <c r="E37" s="274">
        <v>54562</v>
      </c>
      <c r="F37" s="274">
        <v>10</v>
      </c>
      <c r="G37" s="275" t="s">
        <v>104</v>
      </c>
      <c r="H37" s="303">
        <v>10659000</v>
      </c>
      <c r="I37" s="315">
        <f>(J37/H37)-1</f>
        <v>6.4921662444882289E-2</v>
      </c>
      <c r="J37" s="303">
        <v>11351000</v>
      </c>
      <c r="K37" s="375">
        <v>53</v>
      </c>
      <c r="L37" s="402">
        <v>654451640</v>
      </c>
      <c r="M37" s="370">
        <f t="shared" si="6"/>
        <v>614553786.51748741</v>
      </c>
      <c r="N37" s="372">
        <f t="shared" si="9"/>
        <v>648415700.15460098</v>
      </c>
      <c r="O37" s="371">
        <f t="shared" ref="O37:O45" si="11">L37-N37</f>
        <v>6035939.8453990221</v>
      </c>
      <c r="P37" s="267"/>
      <c r="Q37" s="266"/>
      <c r="S37" s="266"/>
      <c r="T37" s="267"/>
      <c r="U37" s="267"/>
      <c r="V37" s="267"/>
      <c r="W37" s="267"/>
      <c r="X37" s="267"/>
      <c r="Y37" s="266"/>
    </row>
    <row r="38" spans="1:25" s="265" customFormat="1" ht="12" customHeight="1" outlineLevel="1" x14ac:dyDescent="0.2">
      <c r="A38" s="409"/>
      <c r="C38" s="120" t="s">
        <v>115</v>
      </c>
      <c r="D38" s="274" t="s">
        <v>105</v>
      </c>
      <c r="E38" s="274">
        <v>54562</v>
      </c>
      <c r="F38" s="274">
        <v>10</v>
      </c>
      <c r="G38" s="275" t="s">
        <v>104</v>
      </c>
      <c r="H38" s="303">
        <v>10659000</v>
      </c>
      <c r="I38" s="315">
        <f>(J38/H38)-1</f>
        <v>5.4977014729336693E-2</v>
      </c>
      <c r="J38" s="303">
        <v>11245000</v>
      </c>
      <c r="K38" s="375">
        <v>0</v>
      </c>
      <c r="L38" s="402">
        <f t="shared" ref="L38" si="12">+K38*J38</f>
        <v>0</v>
      </c>
      <c r="M38" s="372">
        <f t="shared" si="6"/>
        <v>0</v>
      </c>
      <c r="N38" s="372">
        <f t="shared" si="9"/>
        <v>0</v>
      </c>
      <c r="O38" s="372">
        <f t="shared" si="11"/>
        <v>0</v>
      </c>
      <c r="Q38" s="266"/>
      <c r="S38" s="266"/>
      <c r="T38" s="267"/>
      <c r="U38" s="267"/>
      <c r="V38" s="267"/>
      <c r="W38" s="267"/>
      <c r="X38" s="267"/>
      <c r="Y38" s="266"/>
    </row>
    <row r="39" spans="1:25" s="265" customFormat="1" ht="12" customHeight="1" outlineLevel="1" x14ac:dyDescent="0.2">
      <c r="A39" s="409"/>
      <c r="C39" s="120" t="s">
        <v>115</v>
      </c>
      <c r="D39" s="274" t="s">
        <v>106</v>
      </c>
      <c r="E39" s="274">
        <v>54562</v>
      </c>
      <c r="F39" s="274">
        <v>10</v>
      </c>
      <c r="G39" s="275" t="s">
        <v>104</v>
      </c>
      <c r="H39" s="303">
        <v>10558000</v>
      </c>
      <c r="I39" s="315">
        <f t="shared" si="2"/>
        <v>5.4934646713392654E-2</v>
      </c>
      <c r="J39" s="303">
        <v>11138000</v>
      </c>
      <c r="K39" s="375">
        <v>0</v>
      </c>
      <c r="L39" s="402">
        <f t="shared" si="5"/>
        <v>0</v>
      </c>
      <c r="M39" s="370">
        <f t="shared" si="6"/>
        <v>0</v>
      </c>
      <c r="N39" s="372">
        <f t="shared" si="9"/>
        <v>0</v>
      </c>
      <c r="O39" s="371">
        <f t="shared" si="11"/>
        <v>0</v>
      </c>
      <c r="Q39" s="266"/>
      <c r="S39" s="266"/>
      <c r="T39" s="267"/>
      <c r="U39" s="267"/>
      <c r="V39" s="267"/>
      <c r="W39" s="267"/>
      <c r="X39" s="267"/>
      <c r="Y39" s="266"/>
    </row>
    <row r="40" spans="1:25" s="265" customFormat="1" ht="12" customHeight="1" outlineLevel="1" x14ac:dyDescent="0.2">
      <c r="A40" s="409"/>
      <c r="C40" s="120" t="s">
        <v>115</v>
      </c>
      <c r="D40" s="274" t="s">
        <v>107</v>
      </c>
      <c r="E40" s="274">
        <v>54562</v>
      </c>
      <c r="F40" s="274">
        <v>10</v>
      </c>
      <c r="G40" s="275" t="s">
        <v>104</v>
      </c>
      <c r="H40" s="303">
        <v>10464000</v>
      </c>
      <c r="I40" s="315">
        <f t="shared" si="2"/>
        <v>5.4950305810397504E-2</v>
      </c>
      <c r="J40" s="303">
        <v>11039000</v>
      </c>
      <c r="K40" s="375">
        <v>0</v>
      </c>
      <c r="L40" s="402">
        <f t="shared" si="5"/>
        <v>0</v>
      </c>
      <c r="M40" s="370">
        <f t="shared" si="6"/>
        <v>0</v>
      </c>
      <c r="N40" s="372">
        <f t="shared" si="9"/>
        <v>0</v>
      </c>
      <c r="O40" s="371">
        <f t="shared" si="11"/>
        <v>0</v>
      </c>
      <c r="Q40" s="266"/>
      <c r="S40" s="266"/>
      <c r="T40" s="267"/>
      <c r="U40" s="267"/>
      <c r="V40" s="267"/>
      <c r="W40" s="267"/>
      <c r="X40" s="267"/>
      <c r="Y40" s="266"/>
    </row>
    <row r="41" spans="1:25" s="265" customFormat="1" ht="12" customHeight="1" outlineLevel="1" x14ac:dyDescent="0.2">
      <c r="A41" s="409">
        <v>8</v>
      </c>
      <c r="C41" s="120" t="s">
        <v>116</v>
      </c>
      <c r="D41" s="274" t="s">
        <v>103</v>
      </c>
      <c r="E41" s="274">
        <v>108767</v>
      </c>
      <c r="F41" s="274">
        <v>8</v>
      </c>
      <c r="G41" s="275" t="s">
        <v>104</v>
      </c>
      <c r="H41" s="303">
        <v>12986000</v>
      </c>
      <c r="I41" s="315">
        <f>(J41/H41)-1</f>
        <v>6.4993069459417852E-2</v>
      </c>
      <c r="J41" s="303">
        <v>13830000</v>
      </c>
      <c r="K41" s="375">
        <v>50</v>
      </c>
      <c r="L41" s="402">
        <v>842154680</v>
      </c>
      <c r="M41" s="370">
        <f t="shared" si="6"/>
        <v>790760713.9898771</v>
      </c>
      <c r="N41" s="372">
        <f t="shared" si="9"/>
        <v>834331629.33071935</v>
      </c>
      <c r="O41" s="371">
        <f t="shared" si="11"/>
        <v>7823050.6692806482</v>
      </c>
      <c r="Q41" s="266"/>
      <c r="S41" s="266"/>
      <c r="T41" s="267"/>
      <c r="U41" s="267"/>
      <c r="V41" s="267"/>
      <c r="W41" s="267"/>
      <c r="X41" s="267"/>
      <c r="Y41" s="266"/>
    </row>
    <row r="42" spans="1:25" s="265" customFormat="1" ht="12" customHeight="1" outlineLevel="1" x14ac:dyDescent="0.2">
      <c r="A42" s="409"/>
      <c r="C42" s="120" t="s">
        <v>116</v>
      </c>
      <c r="D42" s="274" t="s">
        <v>105</v>
      </c>
      <c r="E42" s="274">
        <v>108767</v>
      </c>
      <c r="F42" s="274">
        <v>8</v>
      </c>
      <c r="G42" s="275" t="s">
        <v>104</v>
      </c>
      <c r="H42" s="303">
        <v>12986000</v>
      </c>
      <c r="I42" s="315">
        <f>(J42/H42)-1</f>
        <v>5.4982288618512287E-2</v>
      </c>
      <c r="J42" s="303">
        <v>13700000</v>
      </c>
      <c r="K42" s="375">
        <v>0</v>
      </c>
      <c r="L42" s="402">
        <f t="shared" si="5"/>
        <v>0</v>
      </c>
      <c r="M42" s="370">
        <f t="shared" si="6"/>
        <v>0</v>
      </c>
      <c r="N42" s="372">
        <f t="shared" si="9"/>
        <v>0</v>
      </c>
      <c r="O42" s="371">
        <f t="shared" si="11"/>
        <v>0</v>
      </c>
      <c r="Q42" s="266"/>
      <c r="S42" s="266"/>
      <c r="T42" s="267"/>
      <c r="U42" s="267"/>
      <c r="V42" s="267"/>
      <c r="W42" s="267"/>
      <c r="X42" s="267"/>
      <c r="Y42" s="266"/>
    </row>
    <row r="43" spans="1:25" s="265" customFormat="1" ht="12" customHeight="1" outlineLevel="1" x14ac:dyDescent="0.2">
      <c r="A43" s="409"/>
      <c r="C43" s="120" t="s">
        <v>116</v>
      </c>
      <c r="D43" s="274" t="s">
        <v>106</v>
      </c>
      <c r="E43" s="274">
        <v>108767</v>
      </c>
      <c r="F43" s="274">
        <v>8</v>
      </c>
      <c r="G43" s="275" t="s">
        <v>104</v>
      </c>
      <c r="H43" s="303">
        <v>12864000</v>
      </c>
      <c r="I43" s="315">
        <f>(J43/H43)-1</f>
        <v>5.4959577114427782E-2</v>
      </c>
      <c r="J43" s="303">
        <v>13571000</v>
      </c>
      <c r="K43" s="375">
        <v>0</v>
      </c>
      <c r="L43" s="402">
        <f t="shared" si="5"/>
        <v>0</v>
      </c>
      <c r="M43" s="372">
        <f t="shared" si="6"/>
        <v>0</v>
      </c>
      <c r="N43" s="372">
        <f t="shared" si="9"/>
        <v>0</v>
      </c>
      <c r="O43" s="372">
        <f t="shared" si="11"/>
        <v>0</v>
      </c>
      <c r="Q43" s="266"/>
      <c r="S43" s="266"/>
      <c r="T43" s="267"/>
      <c r="U43" s="267"/>
      <c r="V43" s="267"/>
      <c r="W43" s="267"/>
      <c r="X43" s="267"/>
      <c r="Y43" s="266"/>
    </row>
    <row r="44" spans="1:25" s="265" customFormat="1" ht="12" customHeight="1" outlineLevel="1" x14ac:dyDescent="0.2">
      <c r="A44" s="409"/>
      <c r="C44" s="120" t="s">
        <v>117</v>
      </c>
      <c r="D44" s="274" t="s">
        <v>107</v>
      </c>
      <c r="E44" s="274">
        <v>108767</v>
      </c>
      <c r="F44" s="274">
        <v>8</v>
      </c>
      <c r="G44" s="275" t="s">
        <v>104</v>
      </c>
      <c r="H44" s="303">
        <v>12749000</v>
      </c>
      <c r="I44" s="315">
        <f t="shared" si="2"/>
        <v>5.498470468272032E-2</v>
      </c>
      <c r="J44" s="303">
        <v>13450000</v>
      </c>
      <c r="K44" s="375">
        <v>0</v>
      </c>
      <c r="L44" s="402">
        <f t="shared" si="5"/>
        <v>0</v>
      </c>
      <c r="M44" s="370">
        <f t="shared" si="6"/>
        <v>0</v>
      </c>
      <c r="N44" s="376">
        <f t="shared" si="9"/>
        <v>0</v>
      </c>
      <c r="O44" s="377">
        <f t="shared" si="11"/>
        <v>0</v>
      </c>
      <c r="Q44" s="266"/>
      <c r="S44" s="266"/>
      <c r="T44" s="267"/>
      <c r="U44" s="267"/>
      <c r="V44" s="267"/>
      <c r="W44" s="267"/>
      <c r="X44" s="267"/>
      <c r="Y44" s="266"/>
    </row>
    <row r="45" spans="1:25" s="133" customFormat="1" ht="12" outlineLevel="1" x14ac:dyDescent="0.2">
      <c r="A45" s="408"/>
      <c r="C45" s="276" t="s">
        <v>118</v>
      </c>
      <c r="D45" s="276"/>
      <c r="E45" s="276"/>
      <c r="F45" s="277"/>
      <c r="G45" s="275"/>
      <c r="H45" s="151"/>
      <c r="I45" s="315"/>
      <c r="J45" s="151"/>
      <c r="K45" s="375"/>
      <c r="L45" s="402">
        <f t="shared" si="5"/>
        <v>0</v>
      </c>
      <c r="M45" s="372">
        <f t="shared" si="6"/>
        <v>0</v>
      </c>
      <c r="N45" s="372">
        <f t="shared" si="9"/>
        <v>0</v>
      </c>
      <c r="O45" s="372">
        <f t="shared" si="11"/>
        <v>0</v>
      </c>
      <c r="Q45" s="268"/>
      <c r="S45" s="268"/>
      <c r="T45" s="269"/>
      <c r="U45" s="269"/>
      <c r="V45" s="269"/>
      <c r="W45" s="269"/>
      <c r="X45" s="269"/>
      <c r="Y45" s="268"/>
    </row>
    <row r="46" spans="1:25" s="265" customFormat="1" ht="12" outlineLevel="1" x14ac:dyDescent="0.2">
      <c r="A46" s="409">
        <v>9</v>
      </c>
      <c r="C46" s="120" t="s">
        <v>119</v>
      </c>
      <c r="D46" s="274" t="s">
        <v>120</v>
      </c>
      <c r="E46" s="274">
        <v>1041</v>
      </c>
      <c r="F46" s="274">
        <v>10</v>
      </c>
      <c r="G46" s="275" t="s">
        <v>104</v>
      </c>
      <c r="H46" s="303">
        <v>8702000</v>
      </c>
      <c r="I46" s="315">
        <f t="shared" ref="I46:I75" si="13">(J46/H46)-1</f>
        <v>5.4929901172144247E-2</v>
      </c>
      <c r="J46" s="303">
        <v>9180000</v>
      </c>
      <c r="K46" s="375">
        <v>0</v>
      </c>
      <c r="L46" s="403">
        <f t="shared" ref="L46:L75" si="14">+K46*J46</f>
        <v>0</v>
      </c>
      <c r="M46" s="372">
        <f t="shared" ref="M46:M75" si="15">L46/(1+I46)</f>
        <v>0</v>
      </c>
      <c r="N46" s="372">
        <f t="shared" ref="N46:N75" si="16">($M46*$N$10)+$M46</f>
        <v>0</v>
      </c>
      <c r="O46" s="372">
        <f t="shared" ref="O46:O75" si="17">L46-N46</f>
        <v>0</v>
      </c>
      <c r="Q46" s="266"/>
      <c r="S46" s="266"/>
      <c r="T46" s="267"/>
      <c r="U46" s="267"/>
      <c r="V46" s="267"/>
      <c r="W46" s="267"/>
      <c r="X46" s="267"/>
      <c r="Y46" s="266"/>
    </row>
    <row r="47" spans="1:25" s="265" customFormat="1" ht="12" outlineLevel="1" x14ac:dyDescent="0.2">
      <c r="A47" s="409"/>
      <c r="C47" s="120" t="s">
        <v>119</v>
      </c>
      <c r="D47" s="274" t="s">
        <v>121</v>
      </c>
      <c r="E47" s="274">
        <v>1041</v>
      </c>
      <c r="F47" s="274">
        <v>10</v>
      </c>
      <c r="G47" s="275" t="s">
        <v>104</v>
      </c>
      <c r="H47" s="303">
        <v>7020000</v>
      </c>
      <c r="I47" s="315">
        <f t="shared" si="13"/>
        <v>5.4985754985755086E-2</v>
      </c>
      <c r="J47" s="303">
        <v>7406000</v>
      </c>
      <c r="K47" s="375">
        <v>0</v>
      </c>
      <c r="L47" s="403">
        <f t="shared" si="14"/>
        <v>0</v>
      </c>
      <c r="M47" s="372">
        <f t="shared" si="15"/>
        <v>0</v>
      </c>
      <c r="N47" s="372">
        <f t="shared" si="16"/>
        <v>0</v>
      </c>
      <c r="O47" s="372">
        <f t="shared" si="17"/>
        <v>0</v>
      </c>
      <c r="Q47" s="266"/>
      <c r="S47" s="266"/>
      <c r="T47" s="267"/>
      <c r="U47" s="267"/>
      <c r="V47" s="267"/>
      <c r="W47" s="267"/>
      <c r="X47" s="267"/>
      <c r="Y47" s="266"/>
    </row>
    <row r="48" spans="1:25" s="265" customFormat="1" ht="15" customHeight="1" outlineLevel="1" x14ac:dyDescent="0.2">
      <c r="A48" s="409">
        <v>10</v>
      </c>
      <c r="C48" s="120" t="s">
        <v>122</v>
      </c>
      <c r="D48" s="274" t="s">
        <v>103</v>
      </c>
      <c r="E48" s="274">
        <v>1040</v>
      </c>
      <c r="F48" s="274">
        <v>8</v>
      </c>
      <c r="G48" s="275" t="s">
        <v>104</v>
      </c>
      <c r="H48" s="303">
        <v>12717000</v>
      </c>
      <c r="I48" s="315">
        <f>(J48/H48)-1</f>
        <v>6.4952425886608545E-2</v>
      </c>
      <c r="J48" s="303">
        <v>13543000</v>
      </c>
      <c r="K48" s="375">
        <v>130</v>
      </c>
      <c r="L48" s="402">
        <v>1838774116</v>
      </c>
      <c r="M48" s="372">
        <f t="shared" si="15"/>
        <v>1726625595.006424</v>
      </c>
      <c r="N48" s="372">
        <f t="shared" si="16"/>
        <v>1821762665.2912779</v>
      </c>
      <c r="O48" s="372">
        <f t="shared" si="17"/>
        <v>17011450.708722115</v>
      </c>
      <c r="Q48" s="266"/>
      <c r="S48" s="266"/>
      <c r="T48" s="267"/>
      <c r="U48" s="267"/>
      <c r="V48" s="267"/>
      <c r="W48" s="267"/>
      <c r="X48" s="267"/>
      <c r="Y48" s="266"/>
    </row>
    <row r="49" spans="1:25" s="265" customFormat="1" ht="12" outlineLevel="1" x14ac:dyDescent="0.2">
      <c r="A49" s="409"/>
      <c r="C49" s="120" t="s">
        <v>122</v>
      </c>
      <c r="D49" s="274" t="s">
        <v>105</v>
      </c>
      <c r="E49" s="274">
        <v>1040</v>
      </c>
      <c r="F49" s="274">
        <v>8</v>
      </c>
      <c r="G49" s="275" t="s">
        <v>104</v>
      </c>
      <c r="H49" s="303">
        <v>12717000</v>
      </c>
      <c r="I49" s="315">
        <f t="shared" si="13"/>
        <v>5.4965793819296893E-2</v>
      </c>
      <c r="J49" s="303">
        <v>13416000</v>
      </c>
      <c r="K49" s="375">
        <v>0</v>
      </c>
      <c r="L49" s="402">
        <f t="shared" si="14"/>
        <v>0</v>
      </c>
      <c r="M49" s="372">
        <f t="shared" si="15"/>
        <v>0</v>
      </c>
      <c r="N49" s="372">
        <f t="shared" si="16"/>
        <v>0</v>
      </c>
      <c r="O49" s="372">
        <f t="shared" si="17"/>
        <v>0</v>
      </c>
      <c r="Q49" s="266"/>
      <c r="S49" s="266"/>
      <c r="T49" s="267"/>
      <c r="U49" s="267"/>
      <c r="V49" s="267"/>
      <c r="W49" s="267"/>
      <c r="X49" s="267"/>
      <c r="Y49" s="266"/>
    </row>
    <row r="50" spans="1:25" s="265" customFormat="1" ht="12" outlineLevel="1" x14ac:dyDescent="0.2">
      <c r="A50" s="409"/>
      <c r="C50" s="120" t="s">
        <v>122</v>
      </c>
      <c r="D50" s="274" t="s">
        <v>106</v>
      </c>
      <c r="E50" s="274">
        <v>1040</v>
      </c>
      <c r="F50" s="274">
        <v>8</v>
      </c>
      <c r="G50" s="275" t="s">
        <v>104</v>
      </c>
      <c r="H50" s="303">
        <v>12597000</v>
      </c>
      <c r="I50" s="315">
        <f t="shared" si="13"/>
        <v>5.4933714376438791E-2</v>
      </c>
      <c r="J50" s="303">
        <v>13289000</v>
      </c>
      <c r="K50" s="375">
        <v>0</v>
      </c>
      <c r="L50" s="402">
        <f t="shared" si="14"/>
        <v>0</v>
      </c>
      <c r="M50" s="372">
        <f t="shared" si="15"/>
        <v>0</v>
      </c>
      <c r="N50" s="372">
        <f t="shared" si="16"/>
        <v>0</v>
      </c>
      <c r="O50" s="372">
        <f t="shared" si="17"/>
        <v>0</v>
      </c>
      <c r="Q50" s="266"/>
      <c r="S50" s="266"/>
      <c r="T50" s="267"/>
      <c r="U50" s="267"/>
      <c r="V50" s="267"/>
      <c r="W50" s="267"/>
      <c r="X50" s="267"/>
      <c r="Y50" s="266"/>
    </row>
    <row r="51" spans="1:25" s="265" customFormat="1" ht="12" outlineLevel="1" x14ac:dyDescent="0.2">
      <c r="A51" s="409"/>
      <c r="C51" s="120" t="s">
        <v>122</v>
      </c>
      <c r="D51" s="274" t="s">
        <v>107</v>
      </c>
      <c r="E51" s="274">
        <v>1040</v>
      </c>
      <c r="F51" s="274">
        <v>8</v>
      </c>
      <c r="G51" s="275" t="s">
        <v>104</v>
      </c>
      <c r="H51" s="303">
        <v>12484000</v>
      </c>
      <c r="I51" s="315">
        <f t="shared" si="13"/>
        <v>5.4950336430631186E-2</v>
      </c>
      <c r="J51" s="303">
        <v>13170000</v>
      </c>
      <c r="K51" s="375">
        <v>0</v>
      </c>
      <c r="L51" s="402">
        <f t="shared" si="14"/>
        <v>0</v>
      </c>
      <c r="M51" s="372">
        <f t="shared" si="15"/>
        <v>0</v>
      </c>
      <c r="N51" s="372">
        <f t="shared" si="16"/>
        <v>0</v>
      </c>
      <c r="O51" s="372">
        <f t="shared" si="17"/>
        <v>0</v>
      </c>
      <c r="Q51" s="266"/>
      <c r="S51" s="266"/>
      <c r="T51" s="267"/>
      <c r="U51" s="267"/>
      <c r="V51" s="267"/>
      <c r="W51" s="267"/>
      <c r="X51" s="267"/>
      <c r="Y51" s="266"/>
    </row>
    <row r="52" spans="1:25" s="265" customFormat="1" ht="15" customHeight="1" outlineLevel="1" x14ac:dyDescent="0.2">
      <c r="A52" s="409">
        <v>11</v>
      </c>
      <c r="C52" s="120" t="s">
        <v>123</v>
      </c>
      <c r="D52" s="274" t="s">
        <v>103</v>
      </c>
      <c r="E52" s="274">
        <v>1040</v>
      </c>
      <c r="F52" s="274">
        <v>10</v>
      </c>
      <c r="G52" s="275" t="s">
        <v>104</v>
      </c>
      <c r="H52" s="303">
        <v>9746000</v>
      </c>
      <c r="I52" s="315">
        <f>(J52/H52)-1</f>
        <v>6.4949722963266954E-2</v>
      </c>
      <c r="J52" s="303">
        <v>10379000</v>
      </c>
      <c r="K52" s="375">
        <v>36</v>
      </c>
      <c r="L52" s="402">
        <v>383984506</v>
      </c>
      <c r="M52" s="372">
        <f t="shared" si="15"/>
        <v>360565853.69264865</v>
      </c>
      <c r="N52" s="372">
        <f t="shared" si="16"/>
        <v>380433032.23111361</v>
      </c>
      <c r="O52" s="372">
        <f t="shared" si="17"/>
        <v>3551473.7688863873</v>
      </c>
      <c r="Q52" s="266"/>
      <c r="S52" s="266"/>
      <c r="T52" s="267"/>
      <c r="U52" s="267"/>
      <c r="V52" s="267"/>
      <c r="W52" s="267"/>
      <c r="X52" s="267"/>
      <c r="Y52" s="266"/>
    </row>
    <row r="53" spans="1:25" s="265" customFormat="1" ht="12" outlineLevel="1" x14ac:dyDescent="0.2">
      <c r="A53" s="409"/>
      <c r="C53" s="120" t="s">
        <v>123</v>
      </c>
      <c r="D53" s="274" t="s">
        <v>105</v>
      </c>
      <c r="E53" s="274">
        <v>1040</v>
      </c>
      <c r="F53" s="274">
        <v>10</v>
      </c>
      <c r="G53" s="275" t="s">
        <v>104</v>
      </c>
      <c r="H53" s="303">
        <v>9746000</v>
      </c>
      <c r="I53" s="315">
        <f t="shared" si="13"/>
        <v>5.499692181407756E-2</v>
      </c>
      <c r="J53" s="303">
        <v>10282000</v>
      </c>
      <c r="K53" s="375">
        <v>0</v>
      </c>
      <c r="L53" s="402">
        <f t="shared" si="14"/>
        <v>0</v>
      </c>
      <c r="M53" s="372">
        <f t="shared" si="15"/>
        <v>0</v>
      </c>
      <c r="N53" s="372">
        <f t="shared" si="16"/>
        <v>0</v>
      </c>
      <c r="O53" s="372">
        <f t="shared" si="17"/>
        <v>0</v>
      </c>
      <c r="Q53" s="266"/>
      <c r="S53" s="266"/>
      <c r="T53" s="267"/>
      <c r="U53" s="267"/>
      <c r="V53" s="267"/>
      <c r="W53" s="267"/>
      <c r="X53" s="267"/>
      <c r="Y53" s="266"/>
    </row>
    <row r="54" spans="1:25" s="265" customFormat="1" ht="12" outlineLevel="1" x14ac:dyDescent="0.2">
      <c r="A54" s="409"/>
      <c r="C54" s="120" t="s">
        <v>123</v>
      </c>
      <c r="D54" s="274" t="s">
        <v>106</v>
      </c>
      <c r="E54" s="274">
        <v>1040</v>
      </c>
      <c r="F54" s="274">
        <v>10</v>
      </c>
      <c r="G54" s="275" t="s">
        <v>104</v>
      </c>
      <c r="H54" s="303">
        <v>9654000</v>
      </c>
      <c r="I54" s="315">
        <f t="shared" si="13"/>
        <v>5.4899523513569415E-2</v>
      </c>
      <c r="J54" s="303">
        <v>10184000</v>
      </c>
      <c r="K54" s="375">
        <v>0</v>
      </c>
      <c r="L54" s="402">
        <f t="shared" si="14"/>
        <v>0</v>
      </c>
      <c r="M54" s="372">
        <f t="shared" si="15"/>
        <v>0</v>
      </c>
      <c r="N54" s="372">
        <f t="shared" si="16"/>
        <v>0</v>
      </c>
      <c r="O54" s="372">
        <f t="shared" si="17"/>
        <v>0</v>
      </c>
      <c r="Q54" s="266"/>
      <c r="S54" s="266"/>
      <c r="T54" s="267"/>
      <c r="U54" s="267"/>
      <c r="V54" s="267"/>
      <c r="W54" s="267"/>
      <c r="X54" s="267"/>
      <c r="Y54" s="266"/>
    </row>
    <row r="55" spans="1:25" s="265" customFormat="1" ht="12" outlineLevel="1" x14ac:dyDescent="0.2">
      <c r="A55" s="409"/>
      <c r="C55" s="120" t="s">
        <v>123</v>
      </c>
      <c r="D55" s="274" t="s">
        <v>107</v>
      </c>
      <c r="E55" s="274">
        <v>1040</v>
      </c>
      <c r="F55" s="274">
        <v>10</v>
      </c>
      <c r="G55" s="275" t="s">
        <v>104</v>
      </c>
      <c r="H55" s="303">
        <v>9568000</v>
      </c>
      <c r="I55" s="315">
        <f t="shared" si="13"/>
        <v>5.4974916387959816E-2</v>
      </c>
      <c r="J55" s="303">
        <v>10094000</v>
      </c>
      <c r="K55" s="375">
        <v>0</v>
      </c>
      <c r="L55" s="402">
        <f t="shared" si="14"/>
        <v>0</v>
      </c>
      <c r="M55" s="372">
        <f t="shared" si="15"/>
        <v>0</v>
      </c>
      <c r="N55" s="372">
        <f t="shared" si="16"/>
        <v>0</v>
      </c>
      <c r="O55" s="372">
        <f t="shared" si="17"/>
        <v>0</v>
      </c>
      <c r="Q55" s="266"/>
      <c r="S55" s="266"/>
      <c r="T55" s="267"/>
      <c r="U55" s="267"/>
      <c r="V55" s="267"/>
      <c r="W55" s="267"/>
      <c r="X55" s="267"/>
      <c r="Y55" s="266"/>
    </row>
    <row r="56" spans="1:25" s="265" customFormat="1" ht="15" customHeight="1" outlineLevel="1" x14ac:dyDescent="0.2">
      <c r="A56" s="409">
        <v>12</v>
      </c>
      <c r="C56" s="120" t="s">
        <v>124</v>
      </c>
      <c r="D56" s="274" t="s">
        <v>103</v>
      </c>
      <c r="E56" s="274">
        <v>10233</v>
      </c>
      <c r="F56" s="274">
        <v>8</v>
      </c>
      <c r="G56" s="275" t="s">
        <v>104</v>
      </c>
      <c r="H56" s="303">
        <v>12473000</v>
      </c>
      <c r="I56" s="315">
        <f>(J56/H56)-1</f>
        <v>6.4940270985328397E-2</v>
      </c>
      <c r="J56" s="303">
        <v>13283000</v>
      </c>
      <c r="K56" s="375">
        <v>36</v>
      </c>
      <c r="L56" s="402">
        <v>547103688</v>
      </c>
      <c r="M56" s="372">
        <f t="shared" si="15"/>
        <v>513741195.54498225</v>
      </c>
      <c r="N56" s="372">
        <f t="shared" si="16"/>
        <v>542048335.41951072</v>
      </c>
      <c r="O56" s="372">
        <f t="shared" si="17"/>
        <v>5055352.5804892778</v>
      </c>
      <c r="Q56" s="266"/>
      <c r="S56" s="266"/>
      <c r="T56" s="267"/>
      <c r="U56" s="267"/>
      <c r="V56" s="267"/>
      <c r="W56" s="267"/>
      <c r="X56" s="267"/>
      <c r="Y56" s="266"/>
    </row>
    <row r="57" spans="1:25" s="265" customFormat="1" ht="12" outlineLevel="1" x14ac:dyDescent="0.2">
      <c r="A57" s="409"/>
      <c r="C57" s="120" t="s">
        <v>124</v>
      </c>
      <c r="D57" s="274" t="s">
        <v>105</v>
      </c>
      <c r="E57" s="274">
        <v>10233</v>
      </c>
      <c r="F57" s="274">
        <v>8</v>
      </c>
      <c r="G57" s="275" t="s">
        <v>104</v>
      </c>
      <c r="H57" s="303">
        <v>12473000</v>
      </c>
      <c r="I57" s="315">
        <f t="shared" si="13"/>
        <v>5.499879740238911E-2</v>
      </c>
      <c r="J57" s="303">
        <v>13159000</v>
      </c>
      <c r="K57" s="375">
        <v>0</v>
      </c>
      <c r="L57" s="402">
        <f t="shared" si="14"/>
        <v>0</v>
      </c>
      <c r="M57" s="372">
        <f t="shared" si="15"/>
        <v>0</v>
      </c>
      <c r="N57" s="372">
        <f t="shared" si="16"/>
        <v>0</v>
      </c>
      <c r="O57" s="372">
        <f t="shared" si="17"/>
        <v>0</v>
      </c>
      <c r="Q57" s="266"/>
      <c r="S57" s="266"/>
      <c r="T57" s="267"/>
      <c r="U57" s="267"/>
      <c r="V57" s="267"/>
      <c r="W57" s="267"/>
      <c r="X57" s="267"/>
      <c r="Y57" s="266"/>
    </row>
    <row r="58" spans="1:25" s="265" customFormat="1" ht="12" outlineLevel="1" x14ac:dyDescent="0.2">
      <c r="A58" s="409"/>
      <c r="C58" s="120" t="s">
        <v>124</v>
      </c>
      <c r="D58" s="274" t="s">
        <v>106</v>
      </c>
      <c r="E58" s="274">
        <v>10233</v>
      </c>
      <c r="F58" s="274">
        <v>8</v>
      </c>
      <c r="G58" s="275" t="s">
        <v>104</v>
      </c>
      <c r="H58" s="303">
        <v>12356000</v>
      </c>
      <c r="I58" s="315">
        <f t="shared" si="13"/>
        <v>5.4953059242473401E-2</v>
      </c>
      <c r="J58" s="303">
        <v>13035000</v>
      </c>
      <c r="K58" s="375">
        <v>0</v>
      </c>
      <c r="L58" s="402">
        <f t="shared" si="14"/>
        <v>0</v>
      </c>
      <c r="M58" s="372">
        <f t="shared" si="15"/>
        <v>0</v>
      </c>
      <c r="N58" s="372">
        <f t="shared" si="16"/>
        <v>0</v>
      </c>
      <c r="O58" s="372">
        <f t="shared" si="17"/>
        <v>0</v>
      </c>
      <c r="Q58" s="266"/>
      <c r="S58" s="266"/>
      <c r="T58" s="267"/>
      <c r="U58" s="267"/>
      <c r="V58" s="267"/>
      <c r="W58" s="267"/>
      <c r="X58" s="267"/>
      <c r="Y58" s="266"/>
    </row>
    <row r="59" spans="1:25" s="265" customFormat="1" ht="12" outlineLevel="1" x14ac:dyDescent="0.2">
      <c r="A59" s="409"/>
      <c r="C59" s="120" t="s">
        <v>124</v>
      </c>
      <c r="D59" s="274" t="s">
        <v>107</v>
      </c>
      <c r="E59" s="274">
        <v>10233</v>
      </c>
      <c r="F59" s="274">
        <v>8</v>
      </c>
      <c r="G59" s="275" t="s">
        <v>104</v>
      </c>
      <c r="H59" s="303">
        <v>12244000</v>
      </c>
      <c r="I59" s="315">
        <f t="shared" si="13"/>
        <v>5.4965697484482101E-2</v>
      </c>
      <c r="J59" s="303">
        <v>12917000</v>
      </c>
      <c r="K59" s="375">
        <v>0</v>
      </c>
      <c r="L59" s="402">
        <f t="shared" si="14"/>
        <v>0</v>
      </c>
      <c r="M59" s="372">
        <f t="shared" si="15"/>
        <v>0</v>
      </c>
      <c r="N59" s="372">
        <f t="shared" si="16"/>
        <v>0</v>
      </c>
      <c r="O59" s="372">
        <f t="shared" si="17"/>
        <v>0</v>
      </c>
      <c r="Q59" s="266"/>
      <c r="S59" s="266"/>
      <c r="T59" s="267"/>
      <c r="U59" s="267"/>
      <c r="V59" s="267"/>
      <c r="W59" s="267"/>
      <c r="X59" s="267"/>
      <c r="Y59" s="266"/>
    </row>
    <row r="60" spans="1:25" s="265" customFormat="1" ht="15" customHeight="1" outlineLevel="1" x14ac:dyDescent="0.2">
      <c r="A60" s="409">
        <v>13</v>
      </c>
      <c r="C60" s="120" t="s">
        <v>125</v>
      </c>
      <c r="D60" s="274" t="s">
        <v>103</v>
      </c>
      <c r="E60" s="274">
        <v>101827</v>
      </c>
      <c r="F60" s="274">
        <v>8</v>
      </c>
      <c r="G60" s="275" t="s">
        <v>104</v>
      </c>
      <c r="H60" s="303">
        <v>14892000</v>
      </c>
      <c r="I60" s="315">
        <f>(J60/H60)-1</f>
        <v>6.4934192855224282E-2</v>
      </c>
      <c r="J60" s="303">
        <v>15859000</v>
      </c>
      <c r="K60" s="375">
        <v>188</v>
      </c>
      <c r="L60" s="402">
        <v>3274812814.25</v>
      </c>
      <c r="M60" s="372">
        <f t="shared" si="15"/>
        <v>3075131624.302352</v>
      </c>
      <c r="N60" s="372">
        <f t="shared" si="16"/>
        <v>3244571376.8014116</v>
      </c>
      <c r="O60" s="372">
        <f t="shared" si="17"/>
        <v>30241437.448588371</v>
      </c>
      <c r="P60" s="267"/>
      <c r="Q60" s="266"/>
      <c r="S60" s="266"/>
      <c r="T60" s="267"/>
      <c r="U60" s="267"/>
      <c r="V60" s="267"/>
      <c r="W60" s="267"/>
      <c r="X60" s="267"/>
      <c r="Y60" s="266"/>
    </row>
    <row r="61" spans="1:25" s="265" customFormat="1" ht="12" outlineLevel="1" x14ac:dyDescent="0.2">
      <c r="A61" s="409"/>
      <c r="C61" s="120" t="s">
        <v>125</v>
      </c>
      <c r="D61" s="274" t="s">
        <v>105</v>
      </c>
      <c r="E61" s="274">
        <v>101827</v>
      </c>
      <c r="F61" s="274">
        <v>8</v>
      </c>
      <c r="G61" s="275" t="s">
        <v>104</v>
      </c>
      <c r="H61" s="303">
        <v>14892000</v>
      </c>
      <c r="I61" s="315">
        <f t="shared" si="13"/>
        <v>5.4995970991136289E-2</v>
      </c>
      <c r="J61" s="303">
        <v>15711000</v>
      </c>
      <c r="K61" s="375">
        <v>0</v>
      </c>
      <c r="L61" s="402">
        <f t="shared" si="14"/>
        <v>0</v>
      </c>
      <c r="M61" s="372">
        <f t="shared" si="15"/>
        <v>0</v>
      </c>
      <c r="N61" s="372">
        <f t="shared" si="16"/>
        <v>0</v>
      </c>
      <c r="O61" s="372">
        <f t="shared" si="17"/>
        <v>0</v>
      </c>
      <c r="Q61" s="266"/>
      <c r="S61" s="266"/>
      <c r="T61" s="267"/>
      <c r="U61" s="267"/>
      <c r="V61" s="267"/>
      <c r="W61" s="267"/>
      <c r="X61" s="267"/>
      <c r="Y61" s="266"/>
    </row>
    <row r="62" spans="1:25" s="265" customFormat="1" ht="12" outlineLevel="1" x14ac:dyDescent="0.2">
      <c r="A62" s="409"/>
      <c r="C62" s="120" t="s">
        <v>125</v>
      </c>
      <c r="D62" s="274" t="s">
        <v>106</v>
      </c>
      <c r="E62" s="274">
        <v>101827</v>
      </c>
      <c r="F62" s="274">
        <v>8</v>
      </c>
      <c r="G62" s="275" t="s">
        <v>104</v>
      </c>
      <c r="H62" s="303">
        <v>14752000</v>
      </c>
      <c r="I62" s="315">
        <f t="shared" si="13"/>
        <v>5.4975596529284187E-2</v>
      </c>
      <c r="J62" s="303">
        <v>15563000</v>
      </c>
      <c r="K62" s="375">
        <v>0</v>
      </c>
      <c r="L62" s="402">
        <f t="shared" si="14"/>
        <v>0</v>
      </c>
      <c r="M62" s="372">
        <f t="shared" si="15"/>
        <v>0</v>
      </c>
      <c r="N62" s="372">
        <f t="shared" si="16"/>
        <v>0</v>
      </c>
      <c r="O62" s="372">
        <f t="shared" si="17"/>
        <v>0</v>
      </c>
      <c r="Q62" s="266"/>
      <c r="S62" s="266"/>
      <c r="T62" s="267"/>
      <c r="U62" s="267"/>
      <c r="V62" s="267"/>
      <c r="W62" s="267"/>
      <c r="X62" s="267"/>
      <c r="Y62" s="266"/>
    </row>
    <row r="63" spans="1:25" s="265" customFormat="1" ht="12" outlineLevel="1" x14ac:dyDescent="0.2">
      <c r="A63" s="409"/>
      <c r="C63" s="120" t="s">
        <v>125</v>
      </c>
      <c r="D63" s="274" t="s">
        <v>107</v>
      </c>
      <c r="E63" s="274">
        <v>101827</v>
      </c>
      <c r="F63" s="274">
        <v>8</v>
      </c>
      <c r="G63" s="275" t="s">
        <v>104</v>
      </c>
      <c r="H63" s="303">
        <v>14619000</v>
      </c>
      <c r="I63" s="315">
        <f t="shared" si="13"/>
        <v>5.499692181407756E-2</v>
      </c>
      <c r="J63" s="303">
        <v>15423000</v>
      </c>
      <c r="K63" s="375">
        <v>0</v>
      </c>
      <c r="L63" s="402">
        <f t="shared" si="14"/>
        <v>0</v>
      </c>
      <c r="M63" s="372">
        <f t="shared" si="15"/>
        <v>0</v>
      </c>
      <c r="N63" s="372">
        <f t="shared" si="16"/>
        <v>0</v>
      </c>
      <c r="O63" s="372">
        <f t="shared" si="17"/>
        <v>0</v>
      </c>
      <c r="Q63" s="266"/>
      <c r="S63" s="266"/>
      <c r="T63" s="267"/>
      <c r="U63" s="267"/>
      <c r="V63" s="267"/>
      <c r="W63" s="267"/>
      <c r="X63" s="267"/>
      <c r="Y63" s="266"/>
    </row>
    <row r="64" spans="1:25" s="265" customFormat="1" ht="15" customHeight="1" outlineLevel="1" x14ac:dyDescent="0.2">
      <c r="A64" s="409">
        <v>14</v>
      </c>
      <c r="C64" s="120" t="s">
        <v>126</v>
      </c>
      <c r="D64" s="274" t="s">
        <v>103</v>
      </c>
      <c r="E64" s="274">
        <v>107941</v>
      </c>
      <c r="F64" s="274">
        <v>8</v>
      </c>
      <c r="G64" s="275" t="s">
        <v>104</v>
      </c>
      <c r="H64" s="303">
        <v>12717000</v>
      </c>
      <c r="I64" s="315">
        <f>(J64/H64)-1</f>
        <v>6.4952425886608545E-2</v>
      </c>
      <c r="J64" s="303">
        <v>13543000</v>
      </c>
      <c r="K64" s="375">
        <v>49</v>
      </c>
      <c r="L64" s="402">
        <v>824019238</v>
      </c>
      <c r="M64" s="372">
        <f t="shared" si="15"/>
        <v>773761548.37524915</v>
      </c>
      <c r="N64" s="372">
        <f t="shared" si="16"/>
        <v>816395809.69072533</v>
      </c>
      <c r="O64" s="372">
        <f t="shared" si="17"/>
        <v>7623428.3092746735</v>
      </c>
      <c r="Q64" s="266"/>
      <c r="S64" s="266"/>
      <c r="T64" s="267"/>
      <c r="U64" s="267"/>
      <c r="V64" s="267"/>
      <c r="W64" s="267"/>
      <c r="X64" s="267"/>
      <c r="Y64" s="266"/>
    </row>
    <row r="65" spans="1:25" s="265" customFormat="1" ht="12" outlineLevel="1" x14ac:dyDescent="0.2">
      <c r="A65" s="409"/>
      <c r="C65" s="120" t="s">
        <v>126</v>
      </c>
      <c r="D65" s="274" t="s">
        <v>105</v>
      </c>
      <c r="E65" s="274">
        <v>107941</v>
      </c>
      <c r="F65" s="274">
        <v>8</v>
      </c>
      <c r="G65" s="275" t="s">
        <v>104</v>
      </c>
      <c r="H65" s="303">
        <v>12717000</v>
      </c>
      <c r="I65" s="315">
        <f t="shared" si="13"/>
        <v>5.4965793819296893E-2</v>
      </c>
      <c r="J65" s="303">
        <v>13416000</v>
      </c>
      <c r="K65" s="375">
        <v>0</v>
      </c>
      <c r="L65" s="402">
        <f t="shared" si="14"/>
        <v>0</v>
      </c>
      <c r="M65" s="372">
        <f t="shared" si="15"/>
        <v>0</v>
      </c>
      <c r="N65" s="372">
        <f t="shared" si="16"/>
        <v>0</v>
      </c>
      <c r="O65" s="372">
        <f t="shared" si="17"/>
        <v>0</v>
      </c>
      <c r="Q65" s="266"/>
      <c r="S65" s="266"/>
      <c r="T65" s="267"/>
      <c r="U65" s="267"/>
      <c r="V65" s="267"/>
      <c r="W65" s="267"/>
      <c r="X65" s="267"/>
      <c r="Y65" s="266"/>
    </row>
    <row r="66" spans="1:25" s="265" customFormat="1" ht="12" outlineLevel="1" x14ac:dyDescent="0.2">
      <c r="A66" s="409"/>
      <c r="C66" s="120" t="s">
        <v>126</v>
      </c>
      <c r="D66" s="274" t="s">
        <v>106</v>
      </c>
      <c r="E66" s="274">
        <v>107941</v>
      </c>
      <c r="F66" s="274">
        <v>8</v>
      </c>
      <c r="G66" s="275" t="s">
        <v>104</v>
      </c>
      <c r="H66" s="303">
        <v>12597000</v>
      </c>
      <c r="I66" s="315">
        <f t="shared" si="13"/>
        <v>5.4933714376438791E-2</v>
      </c>
      <c r="J66" s="303">
        <v>13289000</v>
      </c>
      <c r="K66" s="375">
        <v>0</v>
      </c>
      <c r="L66" s="402">
        <f t="shared" si="14"/>
        <v>0</v>
      </c>
      <c r="M66" s="372">
        <f t="shared" si="15"/>
        <v>0</v>
      </c>
      <c r="N66" s="372">
        <f t="shared" si="16"/>
        <v>0</v>
      </c>
      <c r="O66" s="372">
        <f t="shared" si="17"/>
        <v>0</v>
      </c>
      <c r="Q66" s="266"/>
      <c r="S66" s="266"/>
      <c r="T66" s="267"/>
      <c r="U66" s="267"/>
      <c r="V66" s="267"/>
      <c r="W66" s="267"/>
      <c r="X66" s="267"/>
      <c r="Y66" s="266"/>
    </row>
    <row r="67" spans="1:25" s="265" customFormat="1" ht="12" outlineLevel="1" x14ac:dyDescent="0.2">
      <c r="A67" s="409"/>
      <c r="C67" s="120" t="s">
        <v>126</v>
      </c>
      <c r="D67" s="274" t="s">
        <v>107</v>
      </c>
      <c r="E67" s="274">
        <v>107941</v>
      </c>
      <c r="F67" s="274">
        <v>8</v>
      </c>
      <c r="G67" s="275" t="s">
        <v>104</v>
      </c>
      <c r="H67" s="303">
        <v>12484000</v>
      </c>
      <c r="I67" s="315">
        <f t="shared" si="13"/>
        <v>5.4950336430631186E-2</v>
      </c>
      <c r="J67" s="303">
        <v>13170000</v>
      </c>
      <c r="K67" s="375">
        <v>0</v>
      </c>
      <c r="L67" s="402">
        <f t="shared" si="14"/>
        <v>0</v>
      </c>
      <c r="M67" s="372">
        <f t="shared" si="15"/>
        <v>0</v>
      </c>
      <c r="N67" s="372">
        <f t="shared" si="16"/>
        <v>0</v>
      </c>
      <c r="O67" s="372">
        <f t="shared" si="17"/>
        <v>0</v>
      </c>
      <c r="Q67" s="266"/>
      <c r="S67" s="266"/>
      <c r="T67" s="267"/>
      <c r="U67" s="267"/>
      <c r="V67" s="267"/>
      <c r="W67" s="267"/>
      <c r="X67" s="267"/>
      <c r="Y67" s="266"/>
    </row>
    <row r="68" spans="1:25" s="265" customFormat="1" ht="15" customHeight="1" outlineLevel="1" x14ac:dyDescent="0.2">
      <c r="A68" s="409">
        <v>15</v>
      </c>
      <c r="C68" s="120" t="s">
        <v>127</v>
      </c>
      <c r="D68" s="274" t="s">
        <v>103</v>
      </c>
      <c r="E68" s="274">
        <v>108255</v>
      </c>
      <c r="F68" s="274">
        <v>8</v>
      </c>
      <c r="G68" s="275" t="s">
        <v>104</v>
      </c>
      <c r="H68" s="303">
        <v>14892000</v>
      </c>
      <c r="I68" s="315">
        <f>(J68/H68)-1</f>
        <v>6.4934192855224282E-2</v>
      </c>
      <c r="J68" s="303">
        <v>15859000</v>
      </c>
      <c r="K68" s="375">
        <v>103</v>
      </c>
      <c r="L68" s="402">
        <v>1683842264</v>
      </c>
      <c r="M68" s="372">
        <f t="shared" si="15"/>
        <v>1581170250.046535</v>
      </c>
      <c r="N68" s="372">
        <f t="shared" si="16"/>
        <v>1668292730.8240991</v>
      </c>
      <c r="O68" s="372">
        <f t="shared" si="17"/>
        <v>15549533.175900936</v>
      </c>
      <c r="Q68" s="266"/>
      <c r="S68" s="266"/>
      <c r="T68" s="267"/>
      <c r="U68" s="267"/>
      <c r="V68" s="267"/>
      <c r="W68" s="267"/>
      <c r="X68" s="267"/>
      <c r="Y68" s="266"/>
    </row>
    <row r="69" spans="1:25" s="265" customFormat="1" ht="12" outlineLevel="1" x14ac:dyDescent="0.2">
      <c r="A69" s="409"/>
      <c r="C69" s="120" t="s">
        <v>128</v>
      </c>
      <c r="D69" s="274" t="s">
        <v>105</v>
      </c>
      <c r="E69" s="274">
        <v>108255</v>
      </c>
      <c r="F69" s="274">
        <v>8</v>
      </c>
      <c r="G69" s="275" t="s">
        <v>104</v>
      </c>
      <c r="H69" s="303">
        <v>14892000</v>
      </c>
      <c r="I69" s="315">
        <f t="shared" si="13"/>
        <v>5.4995970991136289E-2</v>
      </c>
      <c r="J69" s="303">
        <v>15711000</v>
      </c>
      <c r="K69" s="375">
        <v>0</v>
      </c>
      <c r="L69" s="402">
        <f t="shared" si="14"/>
        <v>0</v>
      </c>
      <c r="M69" s="372">
        <f t="shared" si="15"/>
        <v>0</v>
      </c>
      <c r="N69" s="372">
        <f t="shared" si="16"/>
        <v>0</v>
      </c>
      <c r="O69" s="372">
        <f t="shared" si="17"/>
        <v>0</v>
      </c>
      <c r="Q69" s="266"/>
      <c r="S69" s="266"/>
      <c r="T69" s="267"/>
      <c r="U69" s="267"/>
      <c r="V69" s="267"/>
      <c r="W69" s="267"/>
      <c r="X69" s="267"/>
      <c r="Y69" s="266"/>
    </row>
    <row r="70" spans="1:25" s="265" customFormat="1" ht="12" outlineLevel="1" x14ac:dyDescent="0.2">
      <c r="A70" s="409"/>
      <c r="C70" s="120" t="s">
        <v>128</v>
      </c>
      <c r="D70" s="274" t="s">
        <v>106</v>
      </c>
      <c r="E70" s="274">
        <v>108255</v>
      </c>
      <c r="F70" s="274">
        <v>8</v>
      </c>
      <c r="G70" s="275" t="s">
        <v>104</v>
      </c>
      <c r="H70" s="303">
        <v>14752000</v>
      </c>
      <c r="I70" s="315">
        <f t="shared" si="13"/>
        <v>5.4975596529284187E-2</v>
      </c>
      <c r="J70" s="303">
        <v>15563000</v>
      </c>
      <c r="K70" s="375">
        <v>0</v>
      </c>
      <c r="L70" s="402">
        <f t="shared" si="14"/>
        <v>0</v>
      </c>
      <c r="M70" s="372">
        <f t="shared" si="15"/>
        <v>0</v>
      </c>
      <c r="N70" s="372">
        <f t="shared" si="16"/>
        <v>0</v>
      </c>
      <c r="O70" s="372">
        <f t="shared" si="17"/>
        <v>0</v>
      </c>
      <c r="Q70" s="266"/>
      <c r="S70" s="266"/>
      <c r="T70" s="267"/>
      <c r="U70" s="267"/>
      <c r="V70" s="267"/>
      <c r="W70" s="267"/>
      <c r="X70" s="267"/>
      <c r="Y70" s="266"/>
    </row>
    <row r="71" spans="1:25" s="265" customFormat="1" ht="12" outlineLevel="1" x14ac:dyDescent="0.2">
      <c r="A71" s="409"/>
      <c r="C71" s="120" t="s">
        <v>128</v>
      </c>
      <c r="D71" s="274" t="s">
        <v>107</v>
      </c>
      <c r="E71" s="274">
        <v>108255</v>
      </c>
      <c r="F71" s="274">
        <v>8</v>
      </c>
      <c r="G71" s="275" t="s">
        <v>104</v>
      </c>
      <c r="H71" s="303">
        <v>14619000</v>
      </c>
      <c r="I71" s="315">
        <f t="shared" si="13"/>
        <v>5.499692181407756E-2</v>
      </c>
      <c r="J71" s="303">
        <v>15423000</v>
      </c>
      <c r="K71" s="375">
        <v>0</v>
      </c>
      <c r="L71" s="402">
        <f t="shared" si="14"/>
        <v>0</v>
      </c>
      <c r="M71" s="372">
        <f t="shared" si="15"/>
        <v>0</v>
      </c>
      <c r="N71" s="372">
        <f t="shared" si="16"/>
        <v>0</v>
      </c>
      <c r="O71" s="372">
        <f t="shared" si="17"/>
        <v>0</v>
      </c>
      <c r="Q71" s="266"/>
      <c r="S71" s="266"/>
      <c r="T71" s="267"/>
      <c r="U71" s="267"/>
      <c r="V71" s="267"/>
      <c r="W71" s="267"/>
      <c r="X71" s="267"/>
      <c r="Y71" s="266"/>
    </row>
    <row r="72" spans="1:25" s="265" customFormat="1" ht="12" outlineLevel="1" x14ac:dyDescent="0.2">
      <c r="A72" s="409">
        <v>16</v>
      </c>
      <c r="C72" s="120" t="s">
        <v>129</v>
      </c>
      <c r="D72" s="274" t="s">
        <v>103</v>
      </c>
      <c r="E72" s="274">
        <v>108837</v>
      </c>
      <c r="F72" s="274">
        <v>8</v>
      </c>
      <c r="G72" s="275" t="s">
        <v>104</v>
      </c>
      <c r="H72" s="303">
        <v>12473000</v>
      </c>
      <c r="I72" s="315">
        <f t="shared" si="13"/>
        <v>6.4940270985328397E-2</v>
      </c>
      <c r="J72" s="303">
        <v>13283000</v>
      </c>
      <c r="K72" s="375">
        <v>0</v>
      </c>
      <c r="L72" s="402">
        <v>0</v>
      </c>
      <c r="M72" s="372">
        <f t="shared" si="15"/>
        <v>0</v>
      </c>
      <c r="N72" s="372">
        <f t="shared" si="16"/>
        <v>0</v>
      </c>
      <c r="O72" s="372">
        <f t="shared" si="17"/>
        <v>0</v>
      </c>
      <c r="Q72" s="266"/>
      <c r="S72" s="266"/>
      <c r="T72" s="267"/>
      <c r="U72" s="267"/>
      <c r="V72" s="267"/>
      <c r="W72" s="267"/>
      <c r="X72" s="267"/>
      <c r="Y72" s="266"/>
    </row>
    <row r="73" spans="1:25" s="265" customFormat="1" ht="15" customHeight="1" outlineLevel="1" x14ac:dyDescent="0.2">
      <c r="A73" s="409"/>
      <c r="C73" s="120" t="s">
        <v>129</v>
      </c>
      <c r="D73" s="274" t="s">
        <v>130</v>
      </c>
      <c r="E73" s="274">
        <v>108837</v>
      </c>
      <c r="F73" s="274">
        <v>8</v>
      </c>
      <c r="G73" s="275" t="s">
        <v>104</v>
      </c>
      <c r="H73" s="303">
        <v>12473000</v>
      </c>
      <c r="I73" s="315">
        <f>(J73/H73)-1</f>
        <v>5.499879740238911E-2</v>
      </c>
      <c r="J73" s="303">
        <v>13159000</v>
      </c>
      <c r="K73" s="375">
        <v>0</v>
      </c>
      <c r="L73" s="402">
        <f t="shared" si="14"/>
        <v>0</v>
      </c>
      <c r="M73" s="372">
        <f t="shared" si="15"/>
        <v>0</v>
      </c>
      <c r="N73" s="372">
        <f t="shared" si="16"/>
        <v>0</v>
      </c>
      <c r="O73" s="372">
        <f t="shared" si="17"/>
        <v>0</v>
      </c>
      <c r="Q73" s="266"/>
      <c r="S73" s="266"/>
      <c r="T73" s="267"/>
      <c r="U73" s="267"/>
      <c r="V73" s="267"/>
      <c r="W73" s="267"/>
      <c r="X73" s="267"/>
      <c r="Y73" s="266"/>
    </row>
    <row r="74" spans="1:25" s="265" customFormat="1" ht="15" customHeight="1" outlineLevel="1" x14ac:dyDescent="0.2">
      <c r="A74" s="409"/>
      <c r="C74" s="120" t="s">
        <v>129</v>
      </c>
      <c r="D74" s="274" t="s">
        <v>106</v>
      </c>
      <c r="E74" s="274">
        <v>108837</v>
      </c>
      <c r="F74" s="274">
        <v>8</v>
      </c>
      <c r="G74" s="275" t="s">
        <v>104</v>
      </c>
      <c r="H74" s="303">
        <v>12356000</v>
      </c>
      <c r="I74" s="315">
        <f>(J74/H74)-1</f>
        <v>5.4953059242473401E-2</v>
      </c>
      <c r="J74" s="303">
        <v>13035000</v>
      </c>
      <c r="K74" s="375">
        <v>0</v>
      </c>
      <c r="L74" s="402">
        <f t="shared" si="14"/>
        <v>0</v>
      </c>
      <c r="M74" s="372">
        <f t="shared" si="15"/>
        <v>0</v>
      </c>
      <c r="N74" s="372">
        <f t="shared" si="16"/>
        <v>0</v>
      </c>
      <c r="O74" s="372">
        <f t="shared" si="17"/>
        <v>0</v>
      </c>
      <c r="Q74" s="266"/>
      <c r="S74" s="266"/>
      <c r="T74" s="267"/>
      <c r="U74" s="267"/>
      <c r="V74" s="267"/>
      <c r="W74" s="267"/>
      <c r="X74" s="267"/>
      <c r="Y74" s="266"/>
    </row>
    <row r="75" spans="1:25" s="265" customFormat="1" ht="12" outlineLevel="1" x14ac:dyDescent="0.2">
      <c r="A75" s="409"/>
      <c r="C75" s="120" t="s">
        <v>131</v>
      </c>
      <c r="D75" s="274" t="s">
        <v>107</v>
      </c>
      <c r="E75" s="274">
        <v>108837</v>
      </c>
      <c r="F75" s="274">
        <v>8</v>
      </c>
      <c r="G75" s="275" t="s">
        <v>104</v>
      </c>
      <c r="H75" s="303">
        <v>12244000</v>
      </c>
      <c r="I75" s="315">
        <f t="shared" si="13"/>
        <v>5.4965697484482101E-2</v>
      </c>
      <c r="J75" s="303">
        <v>12917000</v>
      </c>
      <c r="K75" s="369">
        <v>0</v>
      </c>
      <c r="L75" s="402">
        <f t="shared" si="14"/>
        <v>0</v>
      </c>
      <c r="M75" s="376">
        <f t="shared" si="15"/>
        <v>0</v>
      </c>
      <c r="N75" s="376">
        <f t="shared" si="16"/>
        <v>0</v>
      </c>
      <c r="O75" s="376">
        <f t="shared" si="17"/>
        <v>0</v>
      </c>
      <c r="Q75" s="266"/>
      <c r="S75" s="266"/>
      <c r="T75" s="267"/>
      <c r="U75" s="267"/>
      <c r="V75" s="267"/>
      <c r="W75" s="267"/>
      <c r="X75" s="267"/>
      <c r="Y75" s="266"/>
    </row>
    <row r="76" spans="1:25" s="133" customFormat="1" ht="12.75" outlineLevel="1" x14ac:dyDescent="0.2">
      <c r="A76" s="408"/>
      <c r="C76" s="54" t="s">
        <v>132</v>
      </c>
      <c r="D76" s="276"/>
      <c r="E76" s="276"/>
      <c r="F76" s="277"/>
      <c r="G76" s="277"/>
      <c r="H76" s="151"/>
      <c r="I76" s="315"/>
      <c r="J76" s="151"/>
      <c r="K76" s="368"/>
      <c r="L76" s="368"/>
      <c r="M76" s="368"/>
      <c r="N76" s="368"/>
      <c r="O76" s="368"/>
      <c r="Q76" s="268"/>
      <c r="S76" s="268"/>
      <c r="T76" s="269"/>
      <c r="U76" s="269"/>
      <c r="V76" s="269"/>
      <c r="W76" s="269"/>
      <c r="X76" s="269"/>
      <c r="Y76" s="268"/>
    </row>
    <row r="77" spans="1:25" s="265" customFormat="1" ht="12" outlineLevel="1" x14ac:dyDescent="0.2">
      <c r="A77" s="409">
        <v>17</v>
      </c>
      <c r="C77" s="120" t="s">
        <v>133</v>
      </c>
      <c r="D77" s="274" t="s">
        <v>103</v>
      </c>
      <c r="E77" s="274">
        <v>1039</v>
      </c>
      <c r="F77" s="274">
        <v>8</v>
      </c>
      <c r="G77" s="275" t="s">
        <v>104</v>
      </c>
      <c r="H77" s="303">
        <v>11199000</v>
      </c>
      <c r="I77" s="315">
        <f t="shared" ref="I77:I98" si="18">(J77/H77)-1</f>
        <v>6.5005804089650843E-2</v>
      </c>
      <c r="J77" s="303">
        <v>11927000</v>
      </c>
      <c r="K77" s="375">
        <v>114</v>
      </c>
      <c r="L77" s="402">
        <v>1476946968.0760229</v>
      </c>
      <c r="M77" s="372">
        <f t="shared" ref="M77:M98" si="19">L77/(1+I77)</f>
        <v>1386797107.0246818</v>
      </c>
      <c r="N77" s="372">
        <f t="shared" ref="N77:N99" si="20">($M77*$N$10)+$M77</f>
        <v>1463209627.6217418</v>
      </c>
      <c r="O77" s="372">
        <f t="shared" ref="O77:O93" si="21">L77-N77</f>
        <v>13737340.454281092</v>
      </c>
      <c r="Q77" s="266"/>
      <c r="S77" s="266"/>
      <c r="T77" s="267"/>
      <c r="U77" s="267"/>
      <c r="V77" s="267"/>
      <c r="W77" s="267"/>
      <c r="X77" s="267"/>
      <c r="Y77" s="266"/>
    </row>
    <row r="78" spans="1:25" s="265" customFormat="1" ht="12" outlineLevel="1" x14ac:dyDescent="0.2">
      <c r="A78" s="409"/>
      <c r="C78" s="120" t="s">
        <v>133</v>
      </c>
      <c r="D78" s="274" t="s">
        <v>105</v>
      </c>
      <c r="E78" s="274">
        <v>1039</v>
      </c>
      <c r="F78" s="274">
        <v>8</v>
      </c>
      <c r="G78" s="275" t="s">
        <v>104</v>
      </c>
      <c r="H78" s="303">
        <v>11199000</v>
      </c>
      <c r="I78" s="315">
        <f t="shared" si="18"/>
        <v>5.5004911152781499E-2</v>
      </c>
      <c r="J78" s="303">
        <v>11815000</v>
      </c>
      <c r="K78" s="375">
        <v>0</v>
      </c>
      <c r="L78" s="402">
        <f t="shared" ref="L78:L92" si="22">+K78*J78</f>
        <v>0</v>
      </c>
      <c r="M78" s="372">
        <f t="shared" si="19"/>
        <v>0</v>
      </c>
      <c r="N78" s="372">
        <f t="shared" si="20"/>
        <v>0</v>
      </c>
      <c r="O78" s="372">
        <f t="shared" si="21"/>
        <v>0</v>
      </c>
      <c r="Q78" s="266"/>
      <c r="S78" s="266"/>
      <c r="T78" s="267"/>
      <c r="U78" s="267"/>
      <c r="V78" s="267"/>
      <c r="W78" s="267"/>
      <c r="X78" s="267"/>
      <c r="Y78" s="266"/>
    </row>
    <row r="79" spans="1:25" s="265" customFormat="1" ht="12" outlineLevel="1" x14ac:dyDescent="0.2">
      <c r="A79" s="409"/>
      <c r="C79" s="120" t="s">
        <v>133</v>
      </c>
      <c r="D79" s="274" t="s">
        <v>106</v>
      </c>
      <c r="E79" s="274">
        <v>1039</v>
      </c>
      <c r="F79" s="274">
        <v>8</v>
      </c>
      <c r="G79" s="275" t="s">
        <v>104</v>
      </c>
      <c r="H79" s="303">
        <v>11094000</v>
      </c>
      <c r="I79" s="315">
        <f t="shared" si="18"/>
        <v>5.4984676401658605E-2</v>
      </c>
      <c r="J79" s="303">
        <v>11704000</v>
      </c>
      <c r="K79" s="375">
        <v>0</v>
      </c>
      <c r="L79" s="402">
        <f t="shared" si="22"/>
        <v>0</v>
      </c>
      <c r="M79" s="372">
        <f t="shared" si="19"/>
        <v>0</v>
      </c>
      <c r="N79" s="372">
        <f t="shared" si="20"/>
        <v>0</v>
      </c>
      <c r="O79" s="372">
        <f t="shared" si="21"/>
        <v>0</v>
      </c>
      <c r="Q79" s="266"/>
      <c r="S79" s="266"/>
      <c r="T79" s="267"/>
      <c r="U79" s="267"/>
      <c r="V79" s="267"/>
      <c r="W79" s="267"/>
      <c r="X79" s="267"/>
      <c r="Y79" s="266"/>
    </row>
    <row r="80" spans="1:25" s="265" customFormat="1" ht="12" outlineLevel="1" x14ac:dyDescent="0.2">
      <c r="A80" s="409"/>
      <c r="C80" s="120" t="s">
        <v>133</v>
      </c>
      <c r="D80" s="274" t="s">
        <v>107</v>
      </c>
      <c r="E80" s="274">
        <v>1039</v>
      </c>
      <c r="F80" s="347">
        <v>8</v>
      </c>
      <c r="G80" s="275" t="s">
        <v>104</v>
      </c>
      <c r="H80" s="303">
        <v>10995000</v>
      </c>
      <c r="I80" s="315">
        <f t="shared" si="18"/>
        <v>5.5025011368804E-2</v>
      </c>
      <c r="J80" s="303">
        <v>11600000</v>
      </c>
      <c r="K80" s="375">
        <v>0</v>
      </c>
      <c r="L80" s="402">
        <f t="shared" si="22"/>
        <v>0</v>
      </c>
      <c r="M80" s="372">
        <f t="shared" si="19"/>
        <v>0</v>
      </c>
      <c r="N80" s="372">
        <f t="shared" si="20"/>
        <v>0</v>
      </c>
      <c r="O80" s="372">
        <f t="shared" si="21"/>
        <v>0</v>
      </c>
      <c r="Q80" s="266"/>
      <c r="S80" s="266"/>
      <c r="T80" s="267"/>
      <c r="U80" s="267"/>
      <c r="V80" s="267"/>
      <c r="W80" s="267"/>
      <c r="X80" s="267"/>
      <c r="Y80" s="266"/>
    </row>
    <row r="81" spans="1:25" s="265" customFormat="1" ht="12" outlineLevel="1" x14ac:dyDescent="0.2">
      <c r="A81" s="409">
        <v>18</v>
      </c>
      <c r="C81" s="120" t="s">
        <v>134</v>
      </c>
      <c r="D81" s="274" t="s">
        <v>103</v>
      </c>
      <c r="E81" s="274">
        <v>10213</v>
      </c>
      <c r="F81" s="274">
        <v>10</v>
      </c>
      <c r="G81" s="275" t="s">
        <v>104</v>
      </c>
      <c r="H81" s="303">
        <v>12983000</v>
      </c>
      <c r="I81" s="315">
        <f t="shared" si="18"/>
        <v>6.5008087499037304E-2</v>
      </c>
      <c r="J81" s="303">
        <v>13827000</v>
      </c>
      <c r="K81" s="375">
        <v>115</v>
      </c>
      <c r="L81" s="402">
        <v>1813075075</v>
      </c>
      <c r="M81" s="372">
        <f t="shared" si="19"/>
        <v>1702404982.912056</v>
      </c>
      <c r="N81" s="372">
        <f t="shared" si="20"/>
        <v>1796207497.4705102</v>
      </c>
      <c r="O81" s="372">
        <f t="shared" si="21"/>
        <v>16867577.529489756</v>
      </c>
      <c r="Q81" s="266"/>
      <c r="S81" s="266"/>
      <c r="T81" s="267"/>
      <c r="U81" s="267"/>
      <c r="V81" s="267"/>
      <c r="W81" s="267"/>
      <c r="X81" s="267"/>
      <c r="Y81" s="266"/>
    </row>
    <row r="82" spans="1:25" s="265" customFormat="1" ht="12" outlineLevel="1" x14ac:dyDescent="0.2">
      <c r="A82" s="409"/>
      <c r="C82" s="120" t="s">
        <v>134</v>
      </c>
      <c r="D82" s="274" t="s">
        <v>105</v>
      </c>
      <c r="E82" s="274">
        <v>10213</v>
      </c>
      <c r="F82" s="274">
        <v>10</v>
      </c>
      <c r="G82" s="275" t="s">
        <v>104</v>
      </c>
      <c r="H82" s="303">
        <v>12983000</v>
      </c>
      <c r="I82" s="315">
        <f t="shared" si="18"/>
        <v>5.4994993452976981E-2</v>
      </c>
      <c r="J82" s="303">
        <v>13697000</v>
      </c>
      <c r="K82" s="375">
        <v>0</v>
      </c>
      <c r="L82" s="402">
        <f t="shared" si="22"/>
        <v>0</v>
      </c>
      <c r="M82" s="372">
        <f t="shared" si="19"/>
        <v>0</v>
      </c>
      <c r="N82" s="372">
        <f t="shared" si="20"/>
        <v>0</v>
      </c>
      <c r="O82" s="372">
        <f t="shared" si="21"/>
        <v>0</v>
      </c>
      <c r="Q82" s="266"/>
      <c r="S82" s="266"/>
      <c r="T82" s="267"/>
      <c r="U82" s="267"/>
      <c r="V82" s="267"/>
      <c r="W82" s="267"/>
      <c r="X82" s="267"/>
      <c r="Y82" s="266"/>
    </row>
    <row r="83" spans="1:25" s="265" customFormat="1" ht="12" outlineLevel="1" x14ac:dyDescent="0.2">
      <c r="A83" s="409"/>
      <c r="C83" s="120" t="s">
        <v>134</v>
      </c>
      <c r="D83" s="274" t="s">
        <v>106</v>
      </c>
      <c r="E83" s="274">
        <v>10213</v>
      </c>
      <c r="F83" s="274">
        <v>10</v>
      </c>
      <c r="G83" s="275" t="s">
        <v>104</v>
      </c>
      <c r="H83" s="303">
        <v>12861000</v>
      </c>
      <c r="I83" s="315">
        <f t="shared" si="18"/>
        <v>5.4972397169738008E-2</v>
      </c>
      <c r="J83" s="303">
        <v>13568000</v>
      </c>
      <c r="K83" s="375">
        <v>0</v>
      </c>
      <c r="L83" s="402">
        <f t="shared" si="22"/>
        <v>0</v>
      </c>
      <c r="M83" s="372">
        <f t="shared" si="19"/>
        <v>0</v>
      </c>
      <c r="N83" s="372">
        <f t="shared" si="20"/>
        <v>0</v>
      </c>
      <c r="O83" s="372">
        <f t="shared" si="21"/>
        <v>0</v>
      </c>
      <c r="Q83" s="266"/>
      <c r="S83" s="266"/>
      <c r="T83" s="267"/>
      <c r="U83" s="267"/>
      <c r="V83" s="267"/>
      <c r="W83" s="267"/>
      <c r="X83" s="267"/>
      <c r="Y83" s="266"/>
    </row>
    <row r="84" spans="1:25" s="265" customFormat="1" ht="12" outlineLevel="1" x14ac:dyDescent="0.2">
      <c r="A84" s="409"/>
      <c r="C84" s="120" t="s">
        <v>134</v>
      </c>
      <c r="D84" s="274" t="s">
        <v>107</v>
      </c>
      <c r="E84" s="274">
        <v>10213</v>
      </c>
      <c r="F84" s="348">
        <v>10</v>
      </c>
      <c r="G84" s="275" t="s">
        <v>104</v>
      </c>
      <c r="H84" s="303">
        <v>12746000</v>
      </c>
      <c r="I84" s="315">
        <f t="shared" si="18"/>
        <v>5.4997646320414262E-2</v>
      </c>
      <c r="J84" s="303">
        <v>13447000</v>
      </c>
      <c r="K84" s="375">
        <v>0</v>
      </c>
      <c r="L84" s="402">
        <f t="shared" si="22"/>
        <v>0</v>
      </c>
      <c r="M84" s="372">
        <f t="shared" si="19"/>
        <v>0</v>
      </c>
      <c r="N84" s="372">
        <f t="shared" si="20"/>
        <v>0</v>
      </c>
      <c r="O84" s="372">
        <f t="shared" si="21"/>
        <v>0</v>
      </c>
      <c r="Q84" s="266"/>
      <c r="S84" s="266"/>
      <c r="T84" s="267"/>
      <c r="U84" s="267"/>
      <c r="V84" s="267"/>
      <c r="W84" s="267"/>
      <c r="X84" s="267"/>
      <c r="Y84" s="266"/>
    </row>
    <row r="85" spans="1:25" s="265" customFormat="1" ht="12" outlineLevel="1" x14ac:dyDescent="0.2">
      <c r="A85" s="409">
        <v>19</v>
      </c>
      <c r="C85" s="120" t="s">
        <v>135</v>
      </c>
      <c r="D85" s="274" t="s">
        <v>103</v>
      </c>
      <c r="E85" s="274">
        <v>11648</v>
      </c>
      <c r="F85" s="274">
        <v>9</v>
      </c>
      <c r="G85" s="275" t="s">
        <v>104</v>
      </c>
      <c r="H85" s="303">
        <v>9768000</v>
      </c>
      <c r="I85" s="315">
        <f t="shared" si="18"/>
        <v>6.5008190008190025E-2</v>
      </c>
      <c r="J85" s="303">
        <v>10403000</v>
      </c>
      <c r="K85" s="375">
        <v>38</v>
      </c>
      <c r="L85" s="402">
        <v>463009276</v>
      </c>
      <c r="M85" s="372">
        <f t="shared" si="19"/>
        <v>434747150.62655002</v>
      </c>
      <c r="N85" s="372">
        <f t="shared" si="20"/>
        <v>458701718.62607294</v>
      </c>
      <c r="O85" s="372">
        <f t="shared" si="21"/>
        <v>4307557.3739270568</v>
      </c>
      <c r="Q85" s="266"/>
      <c r="S85" s="266"/>
      <c r="T85" s="267"/>
      <c r="U85" s="267"/>
      <c r="V85" s="267"/>
      <c r="W85" s="267"/>
      <c r="X85" s="267"/>
      <c r="Y85" s="266"/>
    </row>
    <row r="86" spans="1:25" s="265" customFormat="1" ht="12" outlineLevel="1" x14ac:dyDescent="0.2">
      <c r="A86" s="409"/>
      <c r="C86" s="120" t="s">
        <v>135</v>
      </c>
      <c r="D86" s="274" t="s">
        <v>105</v>
      </c>
      <c r="E86" s="274">
        <v>11648</v>
      </c>
      <c r="F86" s="274">
        <v>9</v>
      </c>
      <c r="G86" s="275" t="s">
        <v>104</v>
      </c>
      <c r="H86" s="303">
        <v>9768000</v>
      </c>
      <c r="I86" s="315">
        <f t="shared" si="18"/>
        <v>5.4975429975429924E-2</v>
      </c>
      <c r="J86" s="303">
        <v>10305000</v>
      </c>
      <c r="K86" s="375">
        <v>0</v>
      </c>
      <c r="L86" s="402">
        <f t="shared" si="22"/>
        <v>0</v>
      </c>
      <c r="M86" s="372">
        <f t="shared" si="19"/>
        <v>0</v>
      </c>
      <c r="N86" s="372">
        <f t="shared" si="20"/>
        <v>0</v>
      </c>
      <c r="O86" s="372">
        <f t="shared" si="21"/>
        <v>0</v>
      </c>
      <c r="Q86" s="266"/>
      <c r="S86" s="266"/>
      <c r="T86" s="267"/>
      <c r="U86" s="267"/>
      <c r="V86" s="267"/>
      <c r="W86" s="267"/>
      <c r="X86" s="267"/>
      <c r="Y86" s="266"/>
    </row>
    <row r="87" spans="1:25" s="265" customFormat="1" ht="12" outlineLevel="1" x14ac:dyDescent="0.2">
      <c r="A87" s="409"/>
      <c r="C87" s="120" t="s">
        <v>135</v>
      </c>
      <c r="D87" s="274" t="s">
        <v>106</v>
      </c>
      <c r="E87" s="274">
        <v>11648</v>
      </c>
      <c r="F87" s="274">
        <v>9</v>
      </c>
      <c r="G87" s="275" t="s">
        <v>104</v>
      </c>
      <c r="H87" s="303">
        <v>9676000</v>
      </c>
      <c r="I87" s="315">
        <f t="shared" si="18"/>
        <v>5.4981397271599786E-2</v>
      </c>
      <c r="J87" s="303">
        <v>10208000</v>
      </c>
      <c r="K87" s="375">
        <v>0</v>
      </c>
      <c r="L87" s="402">
        <f t="shared" si="22"/>
        <v>0</v>
      </c>
      <c r="M87" s="372">
        <f t="shared" si="19"/>
        <v>0</v>
      </c>
      <c r="N87" s="372">
        <f t="shared" si="20"/>
        <v>0</v>
      </c>
      <c r="O87" s="372">
        <f t="shared" si="21"/>
        <v>0</v>
      </c>
      <c r="Q87" s="266"/>
      <c r="S87" s="266"/>
      <c r="T87" s="267"/>
      <c r="U87" s="267"/>
      <c r="V87" s="267"/>
      <c r="W87" s="267"/>
      <c r="X87" s="267"/>
      <c r="Y87" s="266"/>
    </row>
    <row r="88" spans="1:25" s="265" customFormat="1" ht="12" outlineLevel="1" x14ac:dyDescent="0.2">
      <c r="A88" s="409"/>
      <c r="C88" s="120" t="s">
        <v>135</v>
      </c>
      <c r="D88" s="274" t="s">
        <v>107</v>
      </c>
      <c r="E88" s="274">
        <v>11648</v>
      </c>
      <c r="F88" s="274">
        <v>9</v>
      </c>
      <c r="G88" s="275" t="s">
        <v>104</v>
      </c>
      <c r="H88" s="303">
        <v>9590000</v>
      </c>
      <c r="I88" s="315">
        <f t="shared" si="18"/>
        <v>5.4953076120959343E-2</v>
      </c>
      <c r="J88" s="303">
        <v>10117000</v>
      </c>
      <c r="K88" s="375">
        <v>0</v>
      </c>
      <c r="L88" s="402">
        <f t="shared" si="22"/>
        <v>0</v>
      </c>
      <c r="M88" s="372">
        <f t="shared" si="19"/>
        <v>0</v>
      </c>
      <c r="N88" s="372">
        <f t="shared" si="20"/>
        <v>0</v>
      </c>
      <c r="O88" s="372">
        <f t="shared" si="21"/>
        <v>0</v>
      </c>
      <c r="Q88" s="266"/>
      <c r="S88" s="266"/>
      <c r="T88" s="267"/>
      <c r="U88" s="267"/>
      <c r="V88" s="267"/>
      <c r="W88" s="267"/>
      <c r="X88" s="267"/>
      <c r="Y88" s="266"/>
    </row>
    <row r="89" spans="1:25" s="265" customFormat="1" ht="12" outlineLevel="1" x14ac:dyDescent="0.2">
      <c r="A89" s="409">
        <v>20</v>
      </c>
      <c r="C89" s="120" t="s">
        <v>136</v>
      </c>
      <c r="D89" s="274" t="s">
        <v>103</v>
      </c>
      <c r="E89" s="274">
        <v>15808</v>
      </c>
      <c r="F89" s="274">
        <v>8</v>
      </c>
      <c r="G89" s="275" t="s">
        <v>104</v>
      </c>
      <c r="H89" s="303">
        <v>11451000</v>
      </c>
      <c r="I89" s="315">
        <f t="shared" si="18"/>
        <v>6.4972491485459694E-2</v>
      </c>
      <c r="J89" s="303">
        <v>12195000</v>
      </c>
      <c r="K89" s="375">
        <v>36</v>
      </c>
      <c r="L89" s="402">
        <v>472846254</v>
      </c>
      <c r="M89" s="372">
        <f t="shared" si="19"/>
        <v>443998561.25904065</v>
      </c>
      <c r="N89" s="372">
        <f t="shared" si="20"/>
        <v>468462881.9844138</v>
      </c>
      <c r="O89" s="372">
        <f t="shared" si="21"/>
        <v>4383372.0155861974</v>
      </c>
      <c r="Q89" s="266"/>
      <c r="S89" s="266"/>
      <c r="T89" s="267"/>
      <c r="U89" s="267"/>
      <c r="V89" s="267"/>
      <c r="W89" s="267"/>
      <c r="X89" s="267"/>
      <c r="Y89" s="266"/>
    </row>
    <row r="90" spans="1:25" s="265" customFormat="1" ht="12" outlineLevel="1" x14ac:dyDescent="0.2">
      <c r="A90" s="409"/>
      <c r="C90" s="120" t="s">
        <v>136</v>
      </c>
      <c r="D90" s="274" t="s">
        <v>105</v>
      </c>
      <c r="E90" s="274">
        <v>15808</v>
      </c>
      <c r="F90" s="274">
        <v>8</v>
      </c>
      <c r="G90" s="275" t="s">
        <v>104</v>
      </c>
      <c r="H90" s="303">
        <v>11451000</v>
      </c>
      <c r="I90" s="315">
        <f t="shared" si="18"/>
        <v>5.5017029080429714E-2</v>
      </c>
      <c r="J90" s="303">
        <v>12081000</v>
      </c>
      <c r="K90" s="375">
        <v>0</v>
      </c>
      <c r="L90" s="402">
        <f t="shared" si="22"/>
        <v>0</v>
      </c>
      <c r="M90" s="372">
        <f t="shared" si="19"/>
        <v>0</v>
      </c>
      <c r="N90" s="372">
        <f t="shared" si="20"/>
        <v>0</v>
      </c>
      <c r="O90" s="372">
        <f t="shared" si="21"/>
        <v>0</v>
      </c>
      <c r="Q90" s="266"/>
      <c r="S90" s="266"/>
      <c r="T90" s="267"/>
      <c r="U90" s="267"/>
      <c r="V90" s="267"/>
      <c r="W90" s="267"/>
      <c r="X90" s="267"/>
      <c r="Y90" s="266"/>
    </row>
    <row r="91" spans="1:25" s="265" customFormat="1" ht="12" outlineLevel="1" x14ac:dyDescent="0.2">
      <c r="A91" s="409"/>
      <c r="C91" s="120" t="s">
        <v>136</v>
      </c>
      <c r="D91" s="274" t="s">
        <v>106</v>
      </c>
      <c r="E91" s="274">
        <v>15808</v>
      </c>
      <c r="F91" s="274">
        <v>8</v>
      </c>
      <c r="G91" s="275" t="s">
        <v>104</v>
      </c>
      <c r="H91" s="303">
        <v>11344000</v>
      </c>
      <c r="I91" s="315">
        <f t="shared" si="18"/>
        <v>5.500705218617763E-2</v>
      </c>
      <c r="J91" s="303">
        <v>11968000</v>
      </c>
      <c r="K91" s="375">
        <v>0</v>
      </c>
      <c r="L91" s="402">
        <f t="shared" si="22"/>
        <v>0</v>
      </c>
      <c r="M91" s="372">
        <f t="shared" si="19"/>
        <v>0</v>
      </c>
      <c r="N91" s="372">
        <f t="shared" si="20"/>
        <v>0</v>
      </c>
      <c r="O91" s="372">
        <f t="shared" si="21"/>
        <v>0</v>
      </c>
      <c r="Q91" s="266"/>
      <c r="S91" s="266"/>
      <c r="T91" s="267"/>
      <c r="U91" s="267"/>
      <c r="V91" s="267"/>
      <c r="W91" s="267"/>
      <c r="X91" s="267"/>
      <c r="Y91" s="266"/>
    </row>
    <row r="92" spans="1:25" s="265" customFormat="1" ht="12" outlineLevel="1" x14ac:dyDescent="0.2">
      <c r="A92" s="409"/>
      <c r="C92" s="120" t="s">
        <v>136</v>
      </c>
      <c r="D92" s="274" t="s">
        <v>107</v>
      </c>
      <c r="E92" s="274">
        <v>15808</v>
      </c>
      <c r="F92" s="274">
        <v>8</v>
      </c>
      <c r="G92" s="275" t="s">
        <v>104</v>
      </c>
      <c r="H92" s="303">
        <v>11241000</v>
      </c>
      <c r="I92" s="315">
        <f t="shared" si="18"/>
        <v>5.4977315185481768E-2</v>
      </c>
      <c r="J92" s="303">
        <v>11859000</v>
      </c>
      <c r="K92" s="375">
        <v>0</v>
      </c>
      <c r="L92" s="402">
        <f t="shared" si="22"/>
        <v>0</v>
      </c>
      <c r="M92" s="372">
        <f t="shared" si="19"/>
        <v>0</v>
      </c>
      <c r="N92" s="372">
        <f t="shared" si="20"/>
        <v>0</v>
      </c>
      <c r="O92" s="372">
        <f t="shared" si="21"/>
        <v>0</v>
      </c>
      <c r="Q92" s="266"/>
      <c r="S92" s="266"/>
      <c r="T92" s="267"/>
      <c r="U92" s="267"/>
      <c r="V92" s="267"/>
      <c r="W92" s="267"/>
      <c r="X92" s="267"/>
      <c r="Y92" s="266"/>
    </row>
    <row r="93" spans="1:25" s="265" customFormat="1" ht="12" outlineLevel="1" x14ac:dyDescent="0.2">
      <c r="A93" s="409">
        <v>21</v>
      </c>
      <c r="C93" s="120" t="s">
        <v>137</v>
      </c>
      <c r="D93" s="274" t="s">
        <v>103</v>
      </c>
      <c r="E93" s="274">
        <v>54163</v>
      </c>
      <c r="F93" s="274">
        <v>8</v>
      </c>
      <c r="G93" s="275" t="s">
        <v>104</v>
      </c>
      <c r="H93" s="303">
        <v>6993000</v>
      </c>
      <c r="I93" s="315">
        <f t="shared" si="18"/>
        <v>6.5065065065065042E-2</v>
      </c>
      <c r="J93" s="303">
        <v>7448000</v>
      </c>
      <c r="K93" s="375">
        <v>11</v>
      </c>
      <c r="L93" s="402">
        <v>108487414</v>
      </c>
      <c r="M93" s="372">
        <f t="shared" si="19"/>
        <v>101859893.40789475</v>
      </c>
      <c r="N93" s="372">
        <f t="shared" si="20"/>
        <v>107472373.53466974</v>
      </c>
      <c r="O93" s="372">
        <f t="shared" si="21"/>
        <v>1015040.465330258</v>
      </c>
      <c r="Q93" s="266"/>
      <c r="S93" s="266"/>
      <c r="T93" s="267"/>
      <c r="U93" s="267"/>
      <c r="V93" s="267"/>
      <c r="W93" s="267"/>
      <c r="X93" s="267"/>
      <c r="Y93" s="266"/>
    </row>
    <row r="94" spans="1:25" s="265" customFormat="1" ht="12" outlineLevel="1" x14ac:dyDescent="0.2">
      <c r="A94" s="409"/>
      <c r="C94" s="120" t="s">
        <v>137</v>
      </c>
      <c r="D94" s="274" t="s">
        <v>105</v>
      </c>
      <c r="E94" s="274">
        <v>54163</v>
      </c>
      <c r="F94" s="274">
        <v>8</v>
      </c>
      <c r="G94" s="275" t="s">
        <v>104</v>
      </c>
      <c r="H94" s="303">
        <v>6993000</v>
      </c>
      <c r="I94" s="315">
        <f t="shared" si="18"/>
        <v>5.5055055055055035E-2</v>
      </c>
      <c r="J94" s="303">
        <v>7378000</v>
      </c>
      <c r="K94" s="375">
        <v>0</v>
      </c>
      <c r="L94" s="402">
        <f>+K94*J94</f>
        <v>0</v>
      </c>
      <c r="M94" s="372">
        <f t="shared" si="19"/>
        <v>0</v>
      </c>
      <c r="N94" s="372">
        <f t="shared" si="20"/>
        <v>0</v>
      </c>
      <c r="O94" s="372">
        <f t="shared" ref="O94:O99" si="23">L94-N94</f>
        <v>0</v>
      </c>
      <c r="Q94" s="266"/>
      <c r="S94" s="266"/>
      <c r="T94" s="267"/>
      <c r="U94" s="267"/>
      <c r="V94" s="267"/>
      <c r="W94" s="267"/>
      <c r="X94" s="267"/>
      <c r="Y94" s="266"/>
    </row>
    <row r="95" spans="1:25" s="265" customFormat="1" ht="12" outlineLevel="1" x14ac:dyDescent="0.2">
      <c r="A95" s="409"/>
      <c r="C95" s="120" t="s">
        <v>137</v>
      </c>
      <c r="D95" s="274" t="s">
        <v>106</v>
      </c>
      <c r="E95" s="274">
        <v>54163</v>
      </c>
      <c r="F95" s="274">
        <v>8</v>
      </c>
      <c r="G95" s="275" t="s">
        <v>104</v>
      </c>
      <c r="H95" s="303">
        <v>6927000</v>
      </c>
      <c r="I95" s="315">
        <f t="shared" si="18"/>
        <v>5.500216543958425E-2</v>
      </c>
      <c r="J95" s="303">
        <v>7308000</v>
      </c>
      <c r="K95" s="375">
        <v>0</v>
      </c>
      <c r="L95" s="402">
        <f>+K95*J95</f>
        <v>0</v>
      </c>
      <c r="M95" s="372">
        <f t="shared" si="19"/>
        <v>0</v>
      </c>
      <c r="N95" s="372">
        <f t="shared" si="20"/>
        <v>0</v>
      </c>
      <c r="O95" s="372">
        <f t="shared" si="23"/>
        <v>0</v>
      </c>
      <c r="Q95" s="266"/>
      <c r="S95" s="266"/>
      <c r="T95" s="267"/>
      <c r="U95" s="267"/>
      <c r="V95" s="267"/>
      <c r="W95" s="267"/>
      <c r="X95" s="267"/>
      <c r="Y95" s="266"/>
    </row>
    <row r="96" spans="1:25" s="265" customFormat="1" ht="12" outlineLevel="1" x14ac:dyDescent="0.2">
      <c r="A96" s="409"/>
      <c r="C96" s="120" t="s">
        <v>137</v>
      </c>
      <c r="D96" s="274" t="s">
        <v>138</v>
      </c>
      <c r="E96" s="274">
        <v>54163</v>
      </c>
      <c r="F96" s="274">
        <v>8</v>
      </c>
      <c r="G96" s="275" t="s">
        <v>104</v>
      </c>
      <c r="H96" s="303">
        <v>6865000</v>
      </c>
      <c r="I96" s="315">
        <f t="shared" si="18"/>
        <v>5.5061908230152889E-2</v>
      </c>
      <c r="J96" s="303">
        <v>7243000</v>
      </c>
      <c r="K96" s="375">
        <v>0</v>
      </c>
      <c r="L96" s="402">
        <f>+K96*J96</f>
        <v>0</v>
      </c>
      <c r="M96" s="372">
        <f t="shared" si="19"/>
        <v>0</v>
      </c>
      <c r="N96" s="372">
        <f t="shared" si="20"/>
        <v>0</v>
      </c>
      <c r="O96" s="372">
        <f t="shared" si="23"/>
        <v>0</v>
      </c>
      <c r="Q96" s="266"/>
      <c r="S96" s="266"/>
      <c r="T96" s="267"/>
      <c r="U96" s="267"/>
      <c r="V96" s="267"/>
      <c r="W96" s="267"/>
      <c r="X96" s="267"/>
      <c r="Y96" s="266"/>
    </row>
    <row r="97" spans="1:25" s="265" customFormat="1" ht="12" outlineLevel="1" x14ac:dyDescent="0.2">
      <c r="A97" s="409">
        <v>22</v>
      </c>
      <c r="C97" s="120" t="s">
        <v>139</v>
      </c>
      <c r="D97" s="274" t="s">
        <v>103</v>
      </c>
      <c r="E97" s="274">
        <v>116766</v>
      </c>
      <c r="F97" s="274">
        <v>8</v>
      </c>
      <c r="G97" s="275" t="s">
        <v>104</v>
      </c>
      <c r="H97" s="303">
        <v>11451000</v>
      </c>
      <c r="I97" s="315">
        <f t="shared" si="18"/>
        <v>6.4972491485459694E-2</v>
      </c>
      <c r="J97" s="303">
        <v>12195000</v>
      </c>
      <c r="K97" s="369">
        <v>41</v>
      </c>
      <c r="L97" s="402">
        <v>555941162.85374999</v>
      </c>
      <c r="M97" s="372">
        <f t="shared" si="19"/>
        <v>522023965.21839207</v>
      </c>
      <c r="N97" s="372">
        <f t="shared" si="20"/>
        <v>550787485.70192552</v>
      </c>
      <c r="O97" s="372">
        <f t="shared" si="23"/>
        <v>5153677.1518244743</v>
      </c>
      <c r="Q97" s="266"/>
      <c r="S97" s="266"/>
      <c r="T97" s="267"/>
      <c r="U97" s="267"/>
      <c r="V97" s="267"/>
      <c r="W97" s="267"/>
      <c r="X97" s="267"/>
      <c r="Y97" s="266"/>
    </row>
    <row r="98" spans="1:25" s="265" customFormat="1" ht="12" outlineLevel="1" x14ac:dyDescent="0.2">
      <c r="A98" s="409"/>
      <c r="C98" s="120" t="s">
        <v>139</v>
      </c>
      <c r="D98" s="274" t="s">
        <v>105</v>
      </c>
      <c r="E98" s="274">
        <v>116766</v>
      </c>
      <c r="F98" s="274">
        <v>8</v>
      </c>
      <c r="G98" s="275" t="s">
        <v>104</v>
      </c>
      <c r="H98" s="303">
        <v>11451000</v>
      </c>
      <c r="I98" s="315">
        <f t="shared" si="18"/>
        <v>5.5017029080429714E-2</v>
      </c>
      <c r="J98" s="303">
        <v>12081000</v>
      </c>
      <c r="K98" s="369">
        <v>0</v>
      </c>
      <c r="L98" s="402">
        <f>+K98*J98</f>
        <v>0</v>
      </c>
      <c r="M98" s="372">
        <f t="shared" si="19"/>
        <v>0</v>
      </c>
      <c r="N98" s="372">
        <f t="shared" si="20"/>
        <v>0</v>
      </c>
      <c r="O98" s="372">
        <f t="shared" si="23"/>
        <v>0</v>
      </c>
      <c r="Q98" s="266"/>
      <c r="S98" s="266"/>
      <c r="T98" s="267"/>
      <c r="U98" s="267"/>
      <c r="V98" s="267"/>
      <c r="W98" s="267"/>
      <c r="X98" s="267"/>
      <c r="Y98" s="266"/>
    </row>
    <row r="99" spans="1:25" s="265" customFormat="1" ht="12" outlineLevel="1" x14ac:dyDescent="0.2">
      <c r="A99" s="409"/>
      <c r="C99" s="120" t="s">
        <v>139</v>
      </c>
      <c r="D99" s="274" t="s">
        <v>106</v>
      </c>
      <c r="E99" s="274">
        <v>116766</v>
      </c>
      <c r="F99" s="274">
        <v>8</v>
      </c>
      <c r="G99" s="275" t="s">
        <v>104</v>
      </c>
      <c r="H99" s="303">
        <v>11344000</v>
      </c>
      <c r="I99" s="315">
        <f>(J99/H99)-1</f>
        <v>5.500705218617763E-2</v>
      </c>
      <c r="J99" s="303">
        <v>11968000</v>
      </c>
      <c r="K99" s="369">
        <v>0</v>
      </c>
      <c r="L99" s="402">
        <f>+K99*J99</f>
        <v>0</v>
      </c>
      <c r="M99" s="376">
        <f>L99/(1+I99)</f>
        <v>0</v>
      </c>
      <c r="N99" s="376">
        <f t="shared" si="20"/>
        <v>0</v>
      </c>
      <c r="O99" s="376">
        <f t="shared" si="23"/>
        <v>0</v>
      </c>
      <c r="Q99" s="266"/>
      <c r="S99" s="266"/>
      <c r="T99" s="267"/>
      <c r="U99" s="267"/>
      <c r="V99" s="267"/>
      <c r="W99" s="267"/>
      <c r="X99" s="267"/>
      <c r="Y99" s="266"/>
    </row>
    <row r="100" spans="1:25" s="265" customFormat="1" ht="12" outlineLevel="1" x14ac:dyDescent="0.2">
      <c r="A100" s="409"/>
      <c r="C100" s="304"/>
      <c r="D100" s="328"/>
      <c r="E100" s="328"/>
      <c r="F100" s="349"/>
      <c r="G100" s="349"/>
      <c r="H100" s="350"/>
      <c r="I100" s="315"/>
      <c r="J100" s="350"/>
      <c r="K100" s="378"/>
      <c r="L100" s="404"/>
      <c r="M100" s="379"/>
      <c r="N100" s="379"/>
      <c r="O100" s="379"/>
      <c r="Q100" s="266"/>
      <c r="S100" s="266"/>
      <c r="T100" s="267"/>
      <c r="U100" s="267"/>
      <c r="V100" s="267"/>
      <c r="W100" s="267"/>
      <c r="X100" s="267"/>
      <c r="Y100" s="266"/>
    </row>
    <row r="101" spans="1:25" s="265" customFormat="1" ht="12.75" outlineLevel="1" x14ac:dyDescent="0.2">
      <c r="A101" s="409"/>
      <c r="C101" s="54" t="s">
        <v>140</v>
      </c>
      <c r="D101" s="276"/>
      <c r="E101" s="276"/>
      <c r="F101" s="277"/>
      <c r="G101" s="277"/>
      <c r="H101" s="151"/>
      <c r="I101" s="315"/>
      <c r="J101" s="151"/>
      <c r="K101" s="368"/>
      <c r="L101" s="368"/>
      <c r="M101" s="368"/>
      <c r="N101" s="368"/>
      <c r="O101" s="368"/>
      <c r="Q101" s="266"/>
      <c r="S101" s="266"/>
      <c r="T101" s="267"/>
      <c r="U101" s="267"/>
      <c r="V101" s="267"/>
      <c r="W101" s="267"/>
      <c r="X101" s="267"/>
      <c r="Y101" s="266"/>
    </row>
    <row r="102" spans="1:25" s="265" customFormat="1" ht="12" outlineLevel="1" x14ac:dyDescent="0.2">
      <c r="A102" s="409">
        <v>23</v>
      </c>
      <c r="C102" s="120" t="s">
        <v>141</v>
      </c>
      <c r="D102" s="274" t="s">
        <v>103</v>
      </c>
      <c r="E102" s="274">
        <v>53296</v>
      </c>
      <c r="F102" s="274">
        <v>8</v>
      </c>
      <c r="G102" s="275" t="s">
        <v>104</v>
      </c>
      <c r="H102" s="303">
        <v>12060000</v>
      </c>
      <c r="I102" s="315">
        <f t="shared" ref="I102:I119" si="24">(J102/H102)-1</f>
        <v>6.500829187396362E-2</v>
      </c>
      <c r="J102" s="303">
        <v>12844000</v>
      </c>
      <c r="K102" s="375">
        <v>112</v>
      </c>
      <c r="L102" s="402">
        <v>1571979349.3500001</v>
      </c>
      <c r="M102" s="372">
        <f t="shared" ref="M102:M119" si="25">L102/(1+I102)</f>
        <v>1476025455.7116942</v>
      </c>
      <c r="N102" s="372">
        <f t="shared" ref="N102:N118" si="26">($M102*$N$10)+$M102</f>
        <v>1557354458.3214085</v>
      </c>
      <c r="O102" s="372">
        <f t="shared" ref="O102:O119" si="27">L102-N102</f>
        <v>14624891.028591633</v>
      </c>
      <c r="Q102" s="266"/>
      <c r="S102" s="266"/>
      <c r="T102" s="267"/>
      <c r="U102" s="267"/>
      <c r="V102" s="267"/>
      <c r="W102" s="267"/>
      <c r="X102" s="267"/>
      <c r="Y102" s="266"/>
    </row>
    <row r="103" spans="1:25" s="265" customFormat="1" ht="12" outlineLevel="1" x14ac:dyDescent="0.2">
      <c r="A103" s="409"/>
      <c r="C103" s="120" t="s">
        <v>141</v>
      </c>
      <c r="D103" s="274" t="s">
        <v>105</v>
      </c>
      <c r="E103" s="274">
        <v>53296</v>
      </c>
      <c r="F103" s="274">
        <v>8</v>
      </c>
      <c r="G103" s="275" t="s">
        <v>104</v>
      </c>
      <c r="H103" s="303">
        <v>12060000</v>
      </c>
      <c r="I103" s="315">
        <f t="shared" si="24"/>
        <v>5.4975124378109363E-2</v>
      </c>
      <c r="J103" s="303">
        <v>12723000</v>
      </c>
      <c r="K103" s="375">
        <v>0</v>
      </c>
      <c r="L103" s="402">
        <f t="shared" ref="L103:L119" si="28">+K103*J103</f>
        <v>0</v>
      </c>
      <c r="M103" s="372">
        <f t="shared" si="25"/>
        <v>0</v>
      </c>
      <c r="N103" s="372">
        <f t="shared" si="26"/>
        <v>0</v>
      </c>
      <c r="O103" s="372">
        <f t="shared" si="27"/>
        <v>0</v>
      </c>
      <c r="Q103" s="266"/>
      <c r="S103" s="266"/>
      <c r="T103" s="267"/>
      <c r="U103" s="267"/>
      <c r="V103" s="267"/>
      <c r="W103" s="267"/>
      <c r="X103" s="267"/>
      <c r="Y103" s="266"/>
    </row>
    <row r="104" spans="1:25" s="265" customFormat="1" ht="12" outlineLevel="1" x14ac:dyDescent="0.2">
      <c r="A104" s="409"/>
      <c r="C104" s="120" t="s">
        <v>141</v>
      </c>
      <c r="D104" s="274" t="s">
        <v>106</v>
      </c>
      <c r="E104" s="274">
        <v>53296</v>
      </c>
      <c r="F104" s="274">
        <v>8</v>
      </c>
      <c r="G104" s="275" t="s">
        <v>104</v>
      </c>
      <c r="H104" s="303">
        <v>11947000</v>
      </c>
      <c r="I104" s="315">
        <f t="shared" si="24"/>
        <v>5.4992885243157374E-2</v>
      </c>
      <c r="J104" s="303">
        <v>12604000</v>
      </c>
      <c r="K104" s="375">
        <v>0</v>
      </c>
      <c r="L104" s="402">
        <f t="shared" si="28"/>
        <v>0</v>
      </c>
      <c r="M104" s="372">
        <f t="shared" si="25"/>
        <v>0</v>
      </c>
      <c r="N104" s="372">
        <f t="shared" si="26"/>
        <v>0</v>
      </c>
      <c r="O104" s="372">
        <f t="shared" si="27"/>
        <v>0</v>
      </c>
      <c r="Q104" s="266"/>
      <c r="S104" s="266"/>
      <c r="T104" s="267"/>
      <c r="U104" s="267"/>
      <c r="V104" s="267"/>
      <c r="W104" s="267"/>
      <c r="X104" s="267"/>
      <c r="Y104" s="266"/>
    </row>
    <row r="105" spans="1:25" s="265" customFormat="1" ht="12" outlineLevel="1" x14ac:dyDescent="0.2">
      <c r="A105" s="409"/>
      <c r="C105" s="120" t="s">
        <v>141</v>
      </c>
      <c r="D105" s="274" t="s">
        <v>107</v>
      </c>
      <c r="E105" s="274">
        <v>53296</v>
      </c>
      <c r="F105" s="274">
        <v>8</v>
      </c>
      <c r="G105" s="275" t="s">
        <v>104</v>
      </c>
      <c r="H105" s="303">
        <v>11839000</v>
      </c>
      <c r="I105" s="315">
        <f t="shared" si="24"/>
        <v>5.4987752343947927E-2</v>
      </c>
      <c r="J105" s="303">
        <v>12490000</v>
      </c>
      <c r="K105" s="375">
        <v>0</v>
      </c>
      <c r="L105" s="402">
        <f t="shared" si="28"/>
        <v>0</v>
      </c>
      <c r="M105" s="372">
        <f t="shared" si="25"/>
        <v>0</v>
      </c>
      <c r="N105" s="372">
        <f t="shared" si="26"/>
        <v>0</v>
      </c>
      <c r="O105" s="372">
        <f t="shared" si="27"/>
        <v>0</v>
      </c>
      <c r="Q105" s="266"/>
      <c r="S105" s="266"/>
      <c r="T105" s="267"/>
      <c r="U105" s="267"/>
      <c r="V105" s="267"/>
      <c r="W105" s="267"/>
      <c r="X105" s="267"/>
      <c r="Y105" s="266"/>
    </row>
    <row r="106" spans="1:25" s="265" customFormat="1" ht="12" outlineLevel="1" x14ac:dyDescent="0.2">
      <c r="A106" s="409">
        <v>24</v>
      </c>
      <c r="C106" s="120" t="s">
        <v>142</v>
      </c>
      <c r="D106" s="274" t="s">
        <v>103</v>
      </c>
      <c r="E106" s="274">
        <v>53475</v>
      </c>
      <c r="F106" s="274">
        <v>8</v>
      </c>
      <c r="G106" s="275" t="s">
        <v>104</v>
      </c>
      <c r="H106" s="303">
        <v>10722000</v>
      </c>
      <c r="I106" s="315">
        <f t="shared" si="24"/>
        <v>6.5006528632717719E-2</v>
      </c>
      <c r="J106" s="303">
        <v>11419000</v>
      </c>
      <c r="K106" s="375">
        <v>38</v>
      </c>
      <c r="L106" s="402">
        <v>481377978.34999996</v>
      </c>
      <c r="M106" s="372">
        <f t="shared" si="25"/>
        <v>451995330.92816359</v>
      </c>
      <c r="N106" s="372">
        <f t="shared" si="26"/>
        <v>476900273.66230541</v>
      </c>
      <c r="O106" s="372">
        <f t="shared" si="27"/>
        <v>4477704.6876945496</v>
      </c>
      <c r="Q106" s="266"/>
      <c r="S106" s="266"/>
      <c r="T106" s="267"/>
      <c r="U106" s="267"/>
      <c r="V106" s="267"/>
      <c r="W106" s="267"/>
      <c r="X106" s="267"/>
      <c r="Y106" s="266"/>
    </row>
    <row r="107" spans="1:25" s="265" customFormat="1" ht="12" outlineLevel="1" x14ac:dyDescent="0.2">
      <c r="A107" s="409"/>
      <c r="C107" s="120" t="s">
        <v>142</v>
      </c>
      <c r="D107" s="274" t="s">
        <v>105</v>
      </c>
      <c r="E107" s="274">
        <v>53475</v>
      </c>
      <c r="F107" s="274">
        <v>8</v>
      </c>
      <c r="G107" s="275" t="s">
        <v>104</v>
      </c>
      <c r="H107" s="303">
        <v>10722000</v>
      </c>
      <c r="I107" s="315">
        <f t="shared" si="24"/>
        <v>5.5027047192687917E-2</v>
      </c>
      <c r="J107" s="303">
        <v>11312000</v>
      </c>
      <c r="K107" s="375">
        <v>0</v>
      </c>
      <c r="L107" s="402">
        <f t="shared" ref="L107" si="29">+K107*J107</f>
        <v>0</v>
      </c>
      <c r="M107" s="372">
        <f t="shared" si="25"/>
        <v>0</v>
      </c>
      <c r="N107" s="372">
        <f t="shared" si="26"/>
        <v>0</v>
      </c>
      <c r="O107" s="372">
        <f t="shared" si="27"/>
        <v>0</v>
      </c>
      <c r="Q107" s="266"/>
      <c r="S107" s="266"/>
      <c r="T107" s="267"/>
      <c r="U107" s="267"/>
      <c r="V107" s="267"/>
      <c r="W107" s="267"/>
      <c r="X107" s="267"/>
      <c r="Y107" s="266"/>
    </row>
    <row r="108" spans="1:25" s="265" customFormat="1" ht="12" outlineLevel="1" x14ac:dyDescent="0.2">
      <c r="A108" s="409"/>
      <c r="C108" s="120" t="s">
        <v>143</v>
      </c>
      <c r="D108" s="274" t="s">
        <v>106</v>
      </c>
      <c r="E108" s="274">
        <v>53475</v>
      </c>
      <c r="F108" s="274">
        <v>8</v>
      </c>
      <c r="G108" s="275" t="s">
        <v>104</v>
      </c>
      <c r="H108" s="303">
        <v>10622000</v>
      </c>
      <c r="I108" s="315">
        <f t="shared" si="24"/>
        <v>5.4980229711918627E-2</v>
      </c>
      <c r="J108" s="303">
        <v>11206000</v>
      </c>
      <c r="K108" s="375">
        <v>0</v>
      </c>
      <c r="L108" s="402">
        <f t="shared" si="28"/>
        <v>0</v>
      </c>
      <c r="M108" s="372">
        <f t="shared" si="25"/>
        <v>0</v>
      </c>
      <c r="N108" s="372">
        <f t="shared" si="26"/>
        <v>0</v>
      </c>
      <c r="O108" s="372">
        <f t="shared" si="27"/>
        <v>0</v>
      </c>
      <c r="Q108" s="266"/>
      <c r="S108" s="266"/>
      <c r="T108" s="267"/>
      <c r="U108" s="267"/>
      <c r="V108" s="267"/>
      <c r="W108" s="267"/>
      <c r="X108" s="267"/>
      <c r="Y108" s="266"/>
    </row>
    <row r="109" spans="1:25" s="265" customFormat="1" ht="12" outlineLevel="1" x14ac:dyDescent="0.2">
      <c r="A109" s="409"/>
      <c r="C109" s="120" t="s">
        <v>143</v>
      </c>
      <c r="D109" s="274" t="s">
        <v>107</v>
      </c>
      <c r="E109" s="274">
        <v>53475</v>
      </c>
      <c r="F109" s="274">
        <v>8</v>
      </c>
      <c r="G109" s="275" t="s">
        <v>104</v>
      </c>
      <c r="H109" s="303">
        <v>10527000</v>
      </c>
      <c r="I109" s="315">
        <f t="shared" si="24"/>
        <v>5.5001424907380914E-2</v>
      </c>
      <c r="J109" s="303">
        <v>11106000</v>
      </c>
      <c r="K109" s="375">
        <v>0</v>
      </c>
      <c r="L109" s="402">
        <f t="shared" si="28"/>
        <v>0</v>
      </c>
      <c r="M109" s="372">
        <f t="shared" si="25"/>
        <v>0</v>
      </c>
      <c r="N109" s="372">
        <f t="shared" si="26"/>
        <v>0</v>
      </c>
      <c r="O109" s="372">
        <f t="shared" si="27"/>
        <v>0</v>
      </c>
      <c r="Q109" s="266"/>
      <c r="S109" s="266"/>
      <c r="T109" s="267"/>
      <c r="U109" s="267"/>
      <c r="V109" s="267"/>
      <c r="W109" s="267"/>
      <c r="X109" s="267"/>
      <c r="Y109" s="266"/>
    </row>
    <row r="110" spans="1:25" s="265" customFormat="1" ht="12" outlineLevel="1" x14ac:dyDescent="0.2">
      <c r="A110" s="409">
        <v>25</v>
      </c>
      <c r="C110" s="120" t="s">
        <v>144</v>
      </c>
      <c r="D110" s="274" t="s">
        <v>103</v>
      </c>
      <c r="E110" s="274">
        <v>90368</v>
      </c>
      <c r="F110" s="274">
        <v>8</v>
      </c>
      <c r="G110" s="275" t="s">
        <v>104</v>
      </c>
      <c r="H110" s="303">
        <v>11082000</v>
      </c>
      <c r="I110" s="315">
        <f t="shared" si="24"/>
        <v>6.4970221981591747E-2</v>
      </c>
      <c r="J110" s="303">
        <v>11802000</v>
      </c>
      <c r="K110" s="375">
        <v>156</v>
      </c>
      <c r="L110" s="402">
        <v>2041211024.4989998</v>
      </c>
      <c r="M110" s="372">
        <f t="shared" si="25"/>
        <v>1916683661.5402403</v>
      </c>
      <c r="N110" s="372">
        <f t="shared" si="26"/>
        <v>2022292931.2911077</v>
      </c>
      <c r="O110" s="372">
        <f t="shared" si="27"/>
        <v>18918093.207892179</v>
      </c>
      <c r="Q110" s="266"/>
      <c r="S110" s="266"/>
      <c r="T110" s="267"/>
      <c r="U110" s="267"/>
      <c r="V110" s="267"/>
      <c r="W110" s="267"/>
      <c r="X110" s="267"/>
      <c r="Y110" s="266"/>
    </row>
    <row r="111" spans="1:25" s="265" customFormat="1" ht="12" outlineLevel="1" x14ac:dyDescent="0.2">
      <c r="A111" s="409"/>
      <c r="C111" s="120" t="s">
        <v>144</v>
      </c>
      <c r="D111" s="274" t="s">
        <v>105</v>
      </c>
      <c r="E111" s="274">
        <v>90368</v>
      </c>
      <c r="F111" s="274">
        <v>8</v>
      </c>
      <c r="G111" s="275" t="s">
        <v>104</v>
      </c>
      <c r="H111" s="303">
        <v>11082000</v>
      </c>
      <c r="I111" s="315">
        <f t="shared" si="24"/>
        <v>5.5044215845515332E-2</v>
      </c>
      <c r="J111" s="303">
        <v>11692000</v>
      </c>
      <c r="K111" s="375">
        <v>0</v>
      </c>
      <c r="L111" s="402">
        <f t="shared" si="28"/>
        <v>0</v>
      </c>
      <c r="M111" s="372">
        <f t="shared" si="25"/>
        <v>0</v>
      </c>
      <c r="N111" s="372">
        <f t="shared" si="26"/>
        <v>0</v>
      </c>
      <c r="O111" s="372">
        <f t="shared" si="27"/>
        <v>0</v>
      </c>
      <c r="Q111" s="266"/>
      <c r="S111" s="266"/>
      <c r="T111" s="267"/>
      <c r="U111" s="267"/>
      <c r="V111" s="267"/>
      <c r="W111" s="267"/>
      <c r="X111" s="267"/>
      <c r="Y111" s="266"/>
    </row>
    <row r="112" spans="1:25" s="265" customFormat="1" ht="12" outlineLevel="1" x14ac:dyDescent="0.2">
      <c r="A112" s="409"/>
      <c r="C112" s="120" t="s">
        <v>144</v>
      </c>
      <c r="D112" s="274" t="s">
        <v>106</v>
      </c>
      <c r="E112" s="274">
        <v>90368</v>
      </c>
      <c r="F112" s="274">
        <v>8</v>
      </c>
      <c r="G112" s="275" t="s">
        <v>104</v>
      </c>
      <c r="H112" s="303">
        <v>10978000</v>
      </c>
      <c r="I112" s="315">
        <f t="shared" si="24"/>
        <v>5.5019129167425795E-2</v>
      </c>
      <c r="J112" s="303">
        <v>11582000</v>
      </c>
      <c r="K112" s="375">
        <v>0</v>
      </c>
      <c r="L112" s="402">
        <f t="shared" si="28"/>
        <v>0</v>
      </c>
      <c r="M112" s="372">
        <f t="shared" si="25"/>
        <v>0</v>
      </c>
      <c r="N112" s="372">
        <f t="shared" si="26"/>
        <v>0</v>
      </c>
      <c r="O112" s="372">
        <f t="shared" si="27"/>
        <v>0</v>
      </c>
      <c r="Q112" s="266"/>
      <c r="S112" s="266"/>
      <c r="T112" s="267"/>
      <c r="U112" s="267"/>
      <c r="V112" s="267"/>
      <c r="W112" s="267"/>
      <c r="X112" s="267"/>
      <c r="Y112" s="266"/>
    </row>
    <row r="113" spans="1:25" s="265" customFormat="1" ht="12" outlineLevel="1" x14ac:dyDescent="0.2">
      <c r="A113" s="409"/>
      <c r="C113" s="120" t="s">
        <v>144</v>
      </c>
      <c r="D113" s="274" t="s">
        <v>107</v>
      </c>
      <c r="E113" s="274">
        <v>90368</v>
      </c>
      <c r="F113" s="274">
        <v>8</v>
      </c>
      <c r="G113" s="275" t="s">
        <v>104</v>
      </c>
      <c r="H113" s="303">
        <v>10880000</v>
      </c>
      <c r="I113" s="315">
        <f t="shared" si="24"/>
        <v>5.4963235294117618E-2</v>
      </c>
      <c r="J113" s="303">
        <v>11478000</v>
      </c>
      <c r="K113" s="375">
        <v>0</v>
      </c>
      <c r="L113" s="402">
        <f t="shared" si="28"/>
        <v>0</v>
      </c>
      <c r="M113" s="372">
        <f t="shared" si="25"/>
        <v>0</v>
      </c>
      <c r="N113" s="372">
        <f t="shared" si="26"/>
        <v>0</v>
      </c>
      <c r="O113" s="372">
        <f t="shared" si="27"/>
        <v>0</v>
      </c>
      <c r="Q113" s="266"/>
      <c r="S113" s="266"/>
      <c r="T113" s="267"/>
      <c r="U113" s="267"/>
      <c r="V113" s="267"/>
      <c r="W113" s="267"/>
      <c r="X113" s="267"/>
      <c r="Y113" s="266"/>
    </row>
    <row r="114" spans="1:25" s="265" customFormat="1" ht="12" outlineLevel="1" x14ac:dyDescent="0.2">
      <c r="A114" s="409">
        <v>26</v>
      </c>
      <c r="C114" s="120" t="s">
        <v>145</v>
      </c>
      <c r="D114" s="274" t="s">
        <v>103</v>
      </c>
      <c r="E114" s="274">
        <v>108766</v>
      </c>
      <c r="F114" s="274">
        <v>8</v>
      </c>
      <c r="G114" s="275" t="s">
        <v>104</v>
      </c>
      <c r="H114" s="303">
        <v>11956000</v>
      </c>
      <c r="I114" s="315">
        <f t="shared" si="24"/>
        <v>6.498829039812648E-2</v>
      </c>
      <c r="J114" s="303">
        <v>12733000</v>
      </c>
      <c r="K114" s="375">
        <v>90</v>
      </c>
      <c r="L114" s="402">
        <v>1251419528.8000002</v>
      </c>
      <c r="M114" s="372">
        <f t="shared" si="25"/>
        <v>1175054730.7258935</v>
      </c>
      <c r="N114" s="372">
        <f t="shared" si="26"/>
        <v>1239800246.3888903</v>
      </c>
      <c r="O114" s="372">
        <f t="shared" si="27"/>
        <v>11619282.411109924</v>
      </c>
      <c r="Q114" s="266"/>
      <c r="S114" s="266"/>
      <c r="T114" s="267"/>
      <c r="U114" s="267"/>
      <c r="V114" s="267"/>
      <c r="W114" s="267"/>
      <c r="X114" s="267"/>
      <c r="Y114" s="266"/>
    </row>
    <row r="115" spans="1:25" s="265" customFormat="1" ht="12" outlineLevel="1" x14ac:dyDescent="0.2">
      <c r="A115" s="409"/>
      <c r="C115" s="120" t="s">
        <v>145</v>
      </c>
      <c r="D115" s="274" t="s">
        <v>105</v>
      </c>
      <c r="E115" s="274">
        <v>108766</v>
      </c>
      <c r="F115" s="274">
        <v>8</v>
      </c>
      <c r="G115" s="275" t="s">
        <v>104</v>
      </c>
      <c r="H115" s="303">
        <v>11956000</v>
      </c>
      <c r="I115" s="315">
        <f t="shared" si="24"/>
        <v>5.5035128805620559E-2</v>
      </c>
      <c r="J115" s="303">
        <v>12614000</v>
      </c>
      <c r="K115" s="375">
        <v>0</v>
      </c>
      <c r="L115" s="402">
        <f t="shared" ref="L115" si="30">+K115*J115</f>
        <v>0</v>
      </c>
      <c r="M115" s="372">
        <f t="shared" si="25"/>
        <v>0</v>
      </c>
      <c r="N115" s="372">
        <f t="shared" si="26"/>
        <v>0</v>
      </c>
      <c r="O115" s="372">
        <f t="shared" si="27"/>
        <v>0</v>
      </c>
      <c r="Q115" s="266"/>
      <c r="S115" s="266"/>
      <c r="T115" s="267"/>
      <c r="U115" s="267"/>
      <c r="V115" s="267"/>
      <c r="W115" s="267"/>
      <c r="X115" s="267"/>
      <c r="Y115" s="266"/>
    </row>
    <row r="116" spans="1:25" s="265" customFormat="1" ht="12" outlineLevel="1" x14ac:dyDescent="0.2">
      <c r="A116" s="409"/>
      <c r="C116" s="120" t="s">
        <v>145</v>
      </c>
      <c r="D116" s="274" t="s">
        <v>106</v>
      </c>
      <c r="E116" s="274">
        <v>108766</v>
      </c>
      <c r="F116" s="274">
        <v>8</v>
      </c>
      <c r="G116" s="275" t="s">
        <v>104</v>
      </c>
      <c r="H116" s="303">
        <v>11843000</v>
      </c>
      <c r="I116" s="315">
        <f t="shared" si="24"/>
        <v>5.4969180106392068E-2</v>
      </c>
      <c r="J116" s="303">
        <v>12494000</v>
      </c>
      <c r="K116" s="375">
        <v>0</v>
      </c>
      <c r="L116" s="402">
        <f t="shared" si="28"/>
        <v>0</v>
      </c>
      <c r="M116" s="372">
        <f t="shared" si="25"/>
        <v>0</v>
      </c>
      <c r="N116" s="372">
        <f t="shared" si="26"/>
        <v>0</v>
      </c>
      <c r="O116" s="372">
        <f t="shared" si="27"/>
        <v>0</v>
      </c>
      <c r="Q116" s="266"/>
      <c r="S116" s="266"/>
      <c r="T116" s="267"/>
      <c r="U116" s="267"/>
      <c r="V116" s="267"/>
      <c r="W116" s="267"/>
      <c r="X116" s="267"/>
      <c r="Y116" s="266"/>
    </row>
    <row r="117" spans="1:25" s="265" customFormat="1" ht="12" outlineLevel="1" x14ac:dyDescent="0.2">
      <c r="A117" s="409"/>
      <c r="C117" s="120" t="s">
        <v>145</v>
      </c>
      <c r="D117" s="274" t="s">
        <v>107</v>
      </c>
      <c r="E117" s="274">
        <v>108766</v>
      </c>
      <c r="F117" s="274">
        <v>8</v>
      </c>
      <c r="G117" s="275" t="s">
        <v>104</v>
      </c>
      <c r="H117" s="303">
        <v>11737000</v>
      </c>
      <c r="I117" s="315">
        <f t="shared" si="24"/>
        <v>5.5039618301099047E-2</v>
      </c>
      <c r="J117" s="303">
        <v>12383000</v>
      </c>
      <c r="K117" s="375">
        <v>0</v>
      </c>
      <c r="L117" s="402">
        <f t="shared" si="28"/>
        <v>0</v>
      </c>
      <c r="M117" s="372">
        <f t="shared" si="25"/>
        <v>0</v>
      </c>
      <c r="N117" s="372">
        <f t="shared" si="26"/>
        <v>0</v>
      </c>
      <c r="O117" s="372">
        <f t="shared" si="27"/>
        <v>0</v>
      </c>
      <c r="Q117" s="266"/>
      <c r="S117" s="266"/>
      <c r="T117" s="267"/>
      <c r="U117" s="267"/>
      <c r="V117" s="267"/>
      <c r="W117" s="267"/>
      <c r="X117" s="267"/>
      <c r="Y117" s="266"/>
    </row>
    <row r="118" spans="1:25" s="265" customFormat="1" ht="12" outlineLevel="1" x14ac:dyDescent="0.2">
      <c r="A118" s="409">
        <v>27</v>
      </c>
      <c r="C118" s="120" t="s">
        <v>146</v>
      </c>
      <c r="D118" s="274" t="s">
        <v>103</v>
      </c>
      <c r="E118" s="274">
        <v>117055</v>
      </c>
      <c r="F118" s="274">
        <v>6</v>
      </c>
      <c r="G118" s="275" t="s">
        <v>104</v>
      </c>
      <c r="H118" s="303">
        <v>4900000</v>
      </c>
      <c r="I118" s="315">
        <f t="shared" si="24"/>
        <v>6.5102040816326534E-2</v>
      </c>
      <c r="J118" s="303">
        <v>5219000</v>
      </c>
      <c r="K118" s="375">
        <v>29</v>
      </c>
      <c r="L118" s="402">
        <f t="shared" si="28"/>
        <v>151351000</v>
      </c>
      <c r="M118" s="372">
        <f t="shared" si="25"/>
        <v>142100000</v>
      </c>
      <c r="N118" s="372">
        <f t="shared" si="26"/>
        <v>149929710</v>
      </c>
      <c r="O118" s="372">
        <f t="shared" si="27"/>
        <v>1421290</v>
      </c>
      <c r="Q118" s="266"/>
      <c r="S118" s="266"/>
      <c r="T118" s="267"/>
      <c r="U118" s="267"/>
      <c r="V118" s="267"/>
      <c r="W118" s="267"/>
      <c r="X118" s="267"/>
      <c r="Y118" s="266"/>
    </row>
    <row r="119" spans="1:25" s="265" customFormat="1" ht="12" outlineLevel="1" x14ac:dyDescent="0.2">
      <c r="A119" s="409"/>
      <c r="C119" s="120" t="s">
        <v>146</v>
      </c>
      <c r="D119" s="274" t="s">
        <v>105</v>
      </c>
      <c r="E119" s="274">
        <v>117055</v>
      </c>
      <c r="F119" s="274">
        <v>6</v>
      </c>
      <c r="G119" s="275" t="s">
        <v>104</v>
      </c>
      <c r="H119" s="303">
        <v>4900000</v>
      </c>
      <c r="I119" s="315">
        <f t="shared" si="24"/>
        <v>5.5102040816326525E-2</v>
      </c>
      <c r="J119" s="303">
        <v>5170000</v>
      </c>
      <c r="K119" s="369">
        <v>0</v>
      </c>
      <c r="L119" s="402">
        <f t="shared" si="28"/>
        <v>0</v>
      </c>
      <c r="M119" s="376">
        <f t="shared" si="25"/>
        <v>0</v>
      </c>
      <c r="N119" s="376">
        <f>($M119*$N$10)+$M119</f>
        <v>0</v>
      </c>
      <c r="O119" s="376">
        <f t="shared" si="27"/>
        <v>0</v>
      </c>
      <c r="Q119" s="266"/>
      <c r="S119" s="266"/>
      <c r="T119" s="267"/>
      <c r="U119" s="267"/>
      <c r="V119" s="267"/>
      <c r="W119" s="267"/>
      <c r="X119" s="267"/>
      <c r="Y119" s="266"/>
    </row>
    <row r="120" spans="1:25" s="265" customFormat="1" ht="12" outlineLevel="1" x14ac:dyDescent="0.2">
      <c r="A120" s="409"/>
      <c r="C120" s="304"/>
      <c r="D120" s="328"/>
      <c r="E120" s="328"/>
      <c r="F120" s="328"/>
      <c r="G120" s="275"/>
      <c r="H120" s="350"/>
      <c r="I120" s="315"/>
      <c r="J120" s="350"/>
      <c r="K120" s="378"/>
      <c r="L120" s="404"/>
      <c r="M120" s="379"/>
      <c r="N120" s="379"/>
      <c r="O120" s="379"/>
      <c r="Q120" s="266"/>
      <c r="S120" s="266"/>
      <c r="T120" s="267"/>
      <c r="U120" s="267"/>
      <c r="V120" s="267"/>
      <c r="W120" s="267"/>
      <c r="X120" s="267"/>
      <c r="Y120" s="266"/>
    </row>
    <row r="121" spans="1:25" s="133" customFormat="1" ht="12.75" customHeight="1" outlineLevel="1" x14ac:dyDescent="0.2">
      <c r="A121" s="408"/>
      <c r="C121" s="54" t="s">
        <v>147</v>
      </c>
      <c r="D121" s="276"/>
      <c r="E121" s="276"/>
      <c r="F121" s="278"/>
      <c r="G121" s="275"/>
      <c r="H121" s="151"/>
      <c r="I121" s="315"/>
      <c r="J121" s="151"/>
      <c r="K121" s="380"/>
      <c r="L121" s="380"/>
      <c r="M121" s="368"/>
      <c r="N121" s="368"/>
      <c r="O121" s="368"/>
      <c r="Q121" s="268"/>
      <c r="S121" s="268"/>
      <c r="T121" s="269"/>
      <c r="U121" s="269"/>
      <c r="V121" s="269"/>
      <c r="W121" s="269"/>
      <c r="X121" s="269"/>
      <c r="Y121" s="268"/>
    </row>
    <row r="122" spans="1:25" s="265" customFormat="1" ht="12.75" customHeight="1" outlineLevel="1" x14ac:dyDescent="0.2">
      <c r="A122" s="409">
        <v>28</v>
      </c>
      <c r="C122" s="289" t="s">
        <v>148</v>
      </c>
      <c r="D122" s="274" t="s">
        <v>103</v>
      </c>
      <c r="E122" s="274">
        <v>54936</v>
      </c>
      <c r="F122" s="274">
        <v>12</v>
      </c>
      <c r="G122" s="275" t="s">
        <v>104</v>
      </c>
      <c r="H122" s="301">
        <v>23537000</v>
      </c>
      <c r="I122" s="315">
        <f t="shared" ref="I122:I134" si="31">(J122/H122)-1</f>
        <v>6.5004036198325954E-2</v>
      </c>
      <c r="J122" s="301">
        <v>25067000</v>
      </c>
      <c r="K122" s="375">
        <v>220</v>
      </c>
      <c r="L122" s="402">
        <v>5775740000</v>
      </c>
      <c r="M122" s="372">
        <f t="shared" ref="M122:M134" si="32">L122/(1+I122)</f>
        <v>5423209493.756732</v>
      </c>
      <c r="N122" s="372">
        <f t="shared" ref="N122:N134" si="33">($M122*$N$10)+$M122</f>
        <v>5722028336.8627281</v>
      </c>
      <c r="O122" s="372">
        <f t="shared" ref="O122:O134" si="34">L122-N122</f>
        <v>53711663.137271881</v>
      </c>
      <c r="Q122" s="266"/>
      <c r="S122" s="266"/>
      <c r="T122" s="267"/>
      <c r="U122" s="267"/>
      <c r="V122" s="267"/>
      <c r="W122" s="267"/>
      <c r="X122" s="267"/>
      <c r="Y122" s="266"/>
    </row>
    <row r="123" spans="1:25" s="265" customFormat="1" ht="12.75" customHeight="1" outlineLevel="1" x14ac:dyDescent="0.2">
      <c r="A123" s="409"/>
      <c r="C123" s="289" t="s">
        <v>148</v>
      </c>
      <c r="D123" s="274" t="s">
        <v>105</v>
      </c>
      <c r="E123" s="274">
        <v>54936</v>
      </c>
      <c r="F123" s="274">
        <v>12</v>
      </c>
      <c r="G123" s="275" t="s">
        <v>104</v>
      </c>
      <c r="H123" s="301">
        <v>23537000</v>
      </c>
      <c r="I123" s="315">
        <f t="shared" si="31"/>
        <v>5.5019756128648512E-2</v>
      </c>
      <c r="J123" s="301">
        <v>24832000</v>
      </c>
      <c r="K123" s="375">
        <v>0</v>
      </c>
      <c r="L123" s="402">
        <v>0</v>
      </c>
      <c r="M123" s="372">
        <f>L123/(1+I123)</f>
        <v>0</v>
      </c>
      <c r="N123" s="372">
        <f t="shared" si="33"/>
        <v>0</v>
      </c>
      <c r="O123" s="372">
        <f>L123-N123</f>
        <v>0</v>
      </c>
      <c r="Q123" s="266"/>
      <c r="S123" s="266"/>
      <c r="T123" s="267"/>
      <c r="U123" s="267"/>
      <c r="V123" s="267"/>
      <c r="W123" s="267"/>
      <c r="X123" s="267"/>
      <c r="Y123" s="266"/>
    </row>
    <row r="124" spans="1:25" s="265" customFormat="1" ht="12.75" customHeight="1" outlineLevel="1" x14ac:dyDescent="0.2">
      <c r="A124" s="409"/>
      <c r="C124" s="289" t="s">
        <v>148</v>
      </c>
      <c r="D124" s="274" t="s">
        <v>106</v>
      </c>
      <c r="E124" s="274">
        <v>54936</v>
      </c>
      <c r="F124" s="274">
        <v>12</v>
      </c>
      <c r="G124" s="275" t="s">
        <v>104</v>
      </c>
      <c r="H124" s="301">
        <v>23316000</v>
      </c>
      <c r="I124" s="315">
        <f t="shared" si="31"/>
        <v>5.4983702178761362E-2</v>
      </c>
      <c r="J124" s="301">
        <v>24598000</v>
      </c>
      <c r="K124" s="375">
        <v>0</v>
      </c>
      <c r="L124" s="402">
        <f t="shared" ref="L124:L134" si="35">+K124*J124</f>
        <v>0</v>
      </c>
      <c r="M124" s="372">
        <f t="shared" si="32"/>
        <v>0</v>
      </c>
      <c r="N124" s="372">
        <f t="shared" si="33"/>
        <v>0</v>
      </c>
      <c r="O124" s="372">
        <f t="shared" si="34"/>
        <v>0</v>
      </c>
      <c r="Q124" s="266"/>
      <c r="S124" s="266"/>
      <c r="T124" s="267"/>
      <c r="U124" s="267"/>
      <c r="V124" s="267"/>
      <c r="W124" s="267"/>
      <c r="X124" s="267"/>
      <c r="Y124" s="266"/>
    </row>
    <row r="125" spans="1:25" s="265" customFormat="1" ht="12.75" customHeight="1" outlineLevel="1" x14ac:dyDescent="0.2">
      <c r="A125" s="409"/>
      <c r="C125" s="289" t="s">
        <v>148</v>
      </c>
      <c r="D125" s="274" t="s">
        <v>107</v>
      </c>
      <c r="E125" s="274">
        <v>54936</v>
      </c>
      <c r="F125" s="274">
        <v>12</v>
      </c>
      <c r="G125" s="275" t="s">
        <v>104</v>
      </c>
      <c r="H125" s="301">
        <v>23107000</v>
      </c>
      <c r="I125" s="315">
        <f t="shared" si="31"/>
        <v>5.5004976846843023E-2</v>
      </c>
      <c r="J125" s="301">
        <v>24378000</v>
      </c>
      <c r="K125" s="375">
        <v>0</v>
      </c>
      <c r="L125" s="402">
        <f t="shared" si="35"/>
        <v>0</v>
      </c>
      <c r="M125" s="372">
        <f t="shared" si="32"/>
        <v>0</v>
      </c>
      <c r="N125" s="372">
        <f t="shared" si="33"/>
        <v>0</v>
      </c>
      <c r="O125" s="372">
        <f t="shared" si="34"/>
        <v>0</v>
      </c>
      <c r="Q125" s="266"/>
      <c r="S125" s="266"/>
      <c r="T125" s="267"/>
      <c r="U125" s="267"/>
      <c r="V125" s="267"/>
      <c r="W125" s="267"/>
      <c r="X125" s="267"/>
      <c r="Y125" s="266"/>
    </row>
    <row r="126" spans="1:25" s="265" customFormat="1" ht="12.75" customHeight="1" outlineLevel="1" x14ac:dyDescent="0.2">
      <c r="A126" s="409">
        <v>29</v>
      </c>
      <c r="C126" s="289" t="s">
        <v>149</v>
      </c>
      <c r="D126" s="274" t="s">
        <v>103</v>
      </c>
      <c r="E126" s="274">
        <v>106123</v>
      </c>
      <c r="F126" s="274">
        <v>9</v>
      </c>
      <c r="G126" s="275" t="s">
        <v>104</v>
      </c>
      <c r="H126" s="301">
        <v>9262000</v>
      </c>
      <c r="I126" s="315">
        <f t="shared" si="31"/>
        <v>6.4996760958756283E-2</v>
      </c>
      <c r="J126" s="301">
        <v>9864000</v>
      </c>
      <c r="K126" s="375">
        <v>68</v>
      </c>
      <c r="L126" s="402">
        <v>775752000</v>
      </c>
      <c r="M126" s="372">
        <f t="shared" si="32"/>
        <v>728407849.14841843</v>
      </c>
      <c r="N126" s="372">
        <f t="shared" si="33"/>
        <v>768543121.63649631</v>
      </c>
      <c r="O126" s="372">
        <f t="shared" si="34"/>
        <v>7208878.3635036945</v>
      </c>
      <c r="Q126" s="266"/>
      <c r="S126" s="266"/>
      <c r="T126" s="267"/>
      <c r="U126" s="267"/>
      <c r="V126" s="267"/>
      <c r="W126" s="267"/>
      <c r="X126" s="267"/>
      <c r="Y126" s="266"/>
    </row>
    <row r="127" spans="1:25" s="265" customFormat="1" ht="12.75" customHeight="1" outlineLevel="1" x14ac:dyDescent="0.2">
      <c r="A127" s="409"/>
      <c r="C127" s="289" t="s">
        <v>149</v>
      </c>
      <c r="D127" s="274" t="s">
        <v>105</v>
      </c>
      <c r="E127" s="274">
        <v>106123</v>
      </c>
      <c r="F127" s="274">
        <v>9</v>
      </c>
      <c r="G127" s="275" t="s">
        <v>104</v>
      </c>
      <c r="H127" s="301">
        <v>9262000</v>
      </c>
      <c r="I127" s="315">
        <f t="shared" si="31"/>
        <v>5.4955733103001503E-2</v>
      </c>
      <c r="J127" s="301">
        <v>9771000</v>
      </c>
      <c r="K127" s="375">
        <v>0</v>
      </c>
      <c r="L127" s="402">
        <f t="shared" ref="L127" si="36">+K127*J127</f>
        <v>0</v>
      </c>
      <c r="M127" s="372">
        <f t="shared" si="32"/>
        <v>0</v>
      </c>
      <c r="N127" s="372">
        <f t="shared" si="33"/>
        <v>0</v>
      </c>
      <c r="O127" s="372">
        <f t="shared" si="34"/>
        <v>0</v>
      </c>
      <c r="Q127" s="266"/>
      <c r="S127" s="266"/>
      <c r="T127" s="267"/>
      <c r="U127" s="267"/>
      <c r="V127" s="267"/>
      <c r="W127" s="267"/>
      <c r="X127" s="267"/>
      <c r="Y127" s="266"/>
    </row>
    <row r="128" spans="1:25" s="265" customFormat="1" ht="12.75" customHeight="1" outlineLevel="1" x14ac:dyDescent="0.2">
      <c r="A128" s="409"/>
      <c r="C128" s="289" t="s">
        <v>150</v>
      </c>
      <c r="D128" s="274" t="s">
        <v>106</v>
      </c>
      <c r="E128" s="274">
        <v>106123</v>
      </c>
      <c r="F128" s="274">
        <v>9</v>
      </c>
      <c r="G128" s="275" t="s">
        <v>104</v>
      </c>
      <c r="H128" s="301">
        <v>9175000</v>
      </c>
      <c r="I128" s="315">
        <f t="shared" si="31"/>
        <v>5.504087193460494E-2</v>
      </c>
      <c r="J128" s="301">
        <v>9680000</v>
      </c>
      <c r="K128" s="375">
        <v>0</v>
      </c>
      <c r="L128" s="402">
        <f t="shared" si="35"/>
        <v>0</v>
      </c>
      <c r="M128" s="372">
        <f t="shared" si="32"/>
        <v>0</v>
      </c>
      <c r="N128" s="372">
        <f t="shared" si="33"/>
        <v>0</v>
      </c>
      <c r="O128" s="372">
        <f t="shared" si="34"/>
        <v>0</v>
      </c>
      <c r="Q128" s="266"/>
      <c r="S128" s="266"/>
      <c r="T128" s="267"/>
      <c r="U128" s="267"/>
      <c r="V128" s="267"/>
      <c r="W128" s="267"/>
      <c r="X128" s="267"/>
      <c r="Y128" s="266"/>
    </row>
    <row r="129" spans="1:25" s="265" customFormat="1" ht="12.75" customHeight="1" outlineLevel="1" x14ac:dyDescent="0.2">
      <c r="A129" s="409"/>
      <c r="C129" s="289" t="s">
        <v>150</v>
      </c>
      <c r="D129" s="274" t="s">
        <v>107</v>
      </c>
      <c r="E129" s="274">
        <v>106123</v>
      </c>
      <c r="F129" s="274">
        <v>9</v>
      </c>
      <c r="G129" s="275" t="s">
        <v>104</v>
      </c>
      <c r="H129" s="301">
        <v>9093000</v>
      </c>
      <c r="I129" s="315">
        <f t="shared" si="31"/>
        <v>5.4987352908830944E-2</v>
      </c>
      <c r="J129" s="301">
        <v>9593000</v>
      </c>
      <c r="K129" s="375">
        <v>0</v>
      </c>
      <c r="L129" s="402">
        <f t="shared" si="35"/>
        <v>0</v>
      </c>
      <c r="M129" s="372">
        <f t="shared" si="32"/>
        <v>0</v>
      </c>
      <c r="N129" s="372">
        <f t="shared" si="33"/>
        <v>0</v>
      </c>
      <c r="O129" s="372">
        <f t="shared" si="34"/>
        <v>0</v>
      </c>
      <c r="Q129" s="266"/>
      <c r="S129" s="266"/>
      <c r="T129" s="267"/>
      <c r="U129" s="267"/>
      <c r="V129" s="267"/>
      <c r="W129" s="267"/>
      <c r="X129" s="267"/>
      <c r="Y129" s="266"/>
    </row>
    <row r="130" spans="1:25" s="265" customFormat="1" ht="12.75" customHeight="1" outlineLevel="1" x14ac:dyDescent="0.2">
      <c r="A130" s="409">
        <v>30</v>
      </c>
      <c r="C130" s="289" t="s">
        <v>151</v>
      </c>
      <c r="D130" s="274" t="s">
        <v>103</v>
      </c>
      <c r="E130" s="326">
        <v>105688</v>
      </c>
      <c r="F130" s="274">
        <v>9</v>
      </c>
      <c r="G130" s="275" t="s">
        <v>104</v>
      </c>
      <c r="H130" s="301">
        <v>9638000</v>
      </c>
      <c r="I130" s="315">
        <f t="shared" si="31"/>
        <v>6.4951234695995064E-2</v>
      </c>
      <c r="J130" s="301">
        <v>10264000</v>
      </c>
      <c r="K130" s="375">
        <v>168</v>
      </c>
      <c r="L130" s="402">
        <v>1833352000</v>
      </c>
      <c r="M130" s="372">
        <f t="shared" si="32"/>
        <v>1721536104.4427123</v>
      </c>
      <c r="N130" s="372">
        <f t="shared" si="33"/>
        <v>1816392743.7975059</v>
      </c>
      <c r="O130" s="372">
        <f t="shared" si="34"/>
        <v>16959256.202494144</v>
      </c>
      <c r="Q130" s="266"/>
      <c r="S130" s="266"/>
      <c r="T130" s="267"/>
      <c r="U130" s="267"/>
      <c r="V130" s="267"/>
      <c r="W130" s="267"/>
      <c r="X130" s="267"/>
      <c r="Y130" s="266"/>
    </row>
    <row r="131" spans="1:25" s="265" customFormat="1" ht="12.75" customHeight="1" outlineLevel="1" x14ac:dyDescent="0.2">
      <c r="A131" s="409"/>
      <c r="C131" s="289" t="s">
        <v>151</v>
      </c>
      <c r="D131" s="274" t="s">
        <v>105</v>
      </c>
      <c r="E131" s="326">
        <v>105688</v>
      </c>
      <c r="F131" s="274">
        <v>9</v>
      </c>
      <c r="G131" s="275" t="s">
        <v>104</v>
      </c>
      <c r="H131" s="301">
        <v>9638000</v>
      </c>
      <c r="I131" s="315">
        <f t="shared" si="31"/>
        <v>5.4990661963062903E-2</v>
      </c>
      <c r="J131" s="301">
        <v>10168000</v>
      </c>
      <c r="K131" s="375">
        <v>0</v>
      </c>
      <c r="L131" s="402">
        <v>0</v>
      </c>
      <c r="M131" s="372">
        <f>L131/(1+I131)</f>
        <v>0</v>
      </c>
      <c r="N131" s="372">
        <f t="shared" si="33"/>
        <v>0</v>
      </c>
      <c r="O131" s="372">
        <f>L131-N131</f>
        <v>0</v>
      </c>
      <c r="Q131" s="266"/>
      <c r="S131" s="266"/>
      <c r="T131" s="267"/>
      <c r="U131" s="267"/>
      <c r="V131" s="267"/>
      <c r="W131" s="267"/>
      <c r="X131" s="267"/>
      <c r="Y131" s="266"/>
    </row>
    <row r="132" spans="1:25" s="265" customFormat="1" ht="12.75" customHeight="1" outlineLevel="1" x14ac:dyDescent="0.2">
      <c r="A132" s="409"/>
      <c r="C132" s="289" t="s">
        <v>151</v>
      </c>
      <c r="D132" s="274" t="s">
        <v>106</v>
      </c>
      <c r="E132" s="326">
        <v>105688</v>
      </c>
      <c r="F132" s="274">
        <v>9</v>
      </c>
      <c r="G132" s="275" t="s">
        <v>104</v>
      </c>
      <c r="H132" s="301">
        <v>9548000</v>
      </c>
      <c r="I132" s="315">
        <f t="shared" si="31"/>
        <v>5.4985337243401711E-2</v>
      </c>
      <c r="J132" s="301">
        <v>10073000</v>
      </c>
      <c r="K132" s="375">
        <v>0</v>
      </c>
      <c r="L132" s="402">
        <f t="shared" si="35"/>
        <v>0</v>
      </c>
      <c r="M132" s="372">
        <f t="shared" si="32"/>
        <v>0</v>
      </c>
      <c r="N132" s="372">
        <f t="shared" si="33"/>
        <v>0</v>
      </c>
      <c r="O132" s="372">
        <f t="shared" si="34"/>
        <v>0</v>
      </c>
      <c r="Q132" s="266"/>
      <c r="S132" s="266"/>
      <c r="T132" s="267"/>
      <c r="U132" s="267"/>
      <c r="V132" s="267"/>
      <c r="W132" s="267"/>
      <c r="X132" s="267"/>
      <c r="Y132" s="266"/>
    </row>
    <row r="133" spans="1:25" s="265" customFormat="1" ht="12.75" customHeight="1" outlineLevel="1" x14ac:dyDescent="0.2">
      <c r="A133" s="409"/>
      <c r="C133" s="289" t="s">
        <v>151</v>
      </c>
      <c r="D133" s="316" t="s">
        <v>152</v>
      </c>
      <c r="E133" s="326">
        <v>105688</v>
      </c>
      <c r="F133" s="274">
        <v>9</v>
      </c>
      <c r="G133" s="275" t="s">
        <v>104</v>
      </c>
      <c r="H133" s="301">
        <v>9462000</v>
      </c>
      <c r="I133" s="315">
        <f t="shared" si="31"/>
        <v>5.4956668780384632E-2</v>
      </c>
      <c r="J133" s="301">
        <v>9982000</v>
      </c>
      <c r="K133" s="375">
        <v>0</v>
      </c>
      <c r="L133" s="402">
        <f t="shared" si="35"/>
        <v>0</v>
      </c>
      <c r="M133" s="372">
        <f t="shared" si="32"/>
        <v>0</v>
      </c>
      <c r="N133" s="372">
        <f t="shared" si="33"/>
        <v>0</v>
      </c>
      <c r="O133" s="372">
        <f t="shared" si="34"/>
        <v>0</v>
      </c>
      <c r="Q133" s="266"/>
      <c r="S133" s="266"/>
      <c r="T133" s="267"/>
      <c r="U133" s="267"/>
      <c r="V133" s="267"/>
      <c r="W133" s="267"/>
      <c r="X133" s="267"/>
      <c r="Y133" s="266"/>
    </row>
    <row r="134" spans="1:25" s="265" customFormat="1" ht="12.75" customHeight="1" outlineLevel="1" thickBot="1" x14ac:dyDescent="0.25">
      <c r="A134" s="409"/>
      <c r="C134" s="289" t="s">
        <v>151</v>
      </c>
      <c r="D134" s="351" t="s">
        <v>153</v>
      </c>
      <c r="E134" s="327">
        <v>105688</v>
      </c>
      <c r="F134" s="274">
        <v>9</v>
      </c>
      <c r="G134" s="275" t="s">
        <v>104</v>
      </c>
      <c r="H134" s="301">
        <v>9418000</v>
      </c>
      <c r="I134" s="315">
        <f t="shared" si="31"/>
        <v>5.5001061796559725E-2</v>
      </c>
      <c r="J134" s="301">
        <v>9936000</v>
      </c>
      <c r="K134" s="375">
        <v>0</v>
      </c>
      <c r="L134" s="402">
        <f t="shared" si="35"/>
        <v>0</v>
      </c>
      <c r="M134" s="372">
        <f t="shared" si="32"/>
        <v>0</v>
      </c>
      <c r="N134" s="372">
        <f t="shared" si="33"/>
        <v>0</v>
      </c>
      <c r="O134" s="372">
        <f t="shared" si="34"/>
        <v>0</v>
      </c>
      <c r="Q134" s="266"/>
      <c r="S134" s="266"/>
      <c r="T134" s="267"/>
      <c r="U134" s="267"/>
      <c r="V134" s="267"/>
      <c r="W134" s="267"/>
      <c r="X134" s="267"/>
      <c r="Y134" s="266"/>
    </row>
    <row r="135" spans="1:25" s="133" customFormat="1" ht="23.25" customHeight="1" x14ac:dyDescent="0.3">
      <c r="A135" s="408"/>
      <c r="C135" s="71" t="s">
        <v>154</v>
      </c>
      <c r="D135" s="352"/>
      <c r="E135" s="352"/>
      <c r="F135" s="311"/>
      <c r="G135" s="311"/>
      <c r="H135" s="153">
        <f>SUM(H13:H134)</f>
        <v>1368827000</v>
      </c>
      <c r="I135" s="395"/>
      <c r="J135" s="153">
        <f t="shared" ref="J135:O135" si="37">SUM(J13:J134)</f>
        <v>1447517000</v>
      </c>
      <c r="K135" s="381">
        <f t="shared" si="37"/>
        <v>2210</v>
      </c>
      <c r="L135" s="382">
        <f t="shared" si="37"/>
        <v>33832607137.178768</v>
      </c>
      <c r="M135" s="382">
        <f t="shared" si="37"/>
        <v>31768306484.973686</v>
      </c>
      <c r="N135" s="382">
        <f t="shared" si="37"/>
        <v>33518740172.295727</v>
      </c>
      <c r="O135" s="382">
        <f t="shared" si="37"/>
        <v>313866964.88303733</v>
      </c>
      <c r="P135" s="269"/>
      <c r="Q135" s="268"/>
      <c r="S135" s="268"/>
      <c r="T135" s="269"/>
      <c r="U135" s="269"/>
      <c r="V135" s="269"/>
      <c r="W135" s="269"/>
      <c r="X135" s="269"/>
      <c r="Y135" s="268"/>
    </row>
    <row r="136" spans="1:25" s="133" customFormat="1" ht="26.25" customHeight="1" thickBot="1" x14ac:dyDescent="0.3">
      <c r="A136" s="408"/>
      <c r="B136" s="133" t="s">
        <v>155</v>
      </c>
      <c r="C136" s="77" t="s">
        <v>156</v>
      </c>
      <c r="D136" s="353"/>
      <c r="E136" s="353"/>
      <c r="F136" s="354"/>
      <c r="G136" s="354"/>
      <c r="H136" s="154"/>
      <c r="I136" s="395"/>
      <c r="J136" s="155">
        <f>+SUMPRODUCT(J13:J134,I13:I134)/J135</f>
        <v>5.7504961550074715E-2</v>
      </c>
      <c r="K136" s="294"/>
      <c r="L136" s="295"/>
      <c r="M136" s="281"/>
      <c r="N136" s="281"/>
      <c r="O136" s="281"/>
      <c r="P136" s="269"/>
      <c r="Q136" s="270"/>
      <c r="S136" s="268"/>
      <c r="T136" s="269"/>
      <c r="U136" s="269"/>
      <c r="V136" s="269"/>
      <c r="W136" s="269"/>
      <c r="X136" s="269"/>
      <c r="Y136" s="268"/>
    </row>
    <row r="137" spans="1:25" s="133" customFormat="1" ht="24" customHeight="1" outlineLevel="1" thickBot="1" x14ac:dyDescent="0.25">
      <c r="A137" s="408"/>
      <c r="C137" s="64" t="s">
        <v>157</v>
      </c>
      <c r="D137" s="156"/>
      <c r="E137" s="156"/>
      <c r="F137" s="355"/>
      <c r="G137" s="355"/>
      <c r="H137" s="156"/>
      <c r="I137" s="395"/>
      <c r="J137" s="156"/>
      <c r="K137" s="367"/>
      <c r="L137" s="367"/>
      <c r="M137" s="367"/>
      <c r="N137" s="367"/>
      <c r="O137" s="367"/>
      <c r="Q137" s="268"/>
      <c r="S137" s="268"/>
      <c r="T137" s="269"/>
      <c r="U137" s="269"/>
      <c r="V137" s="269"/>
      <c r="W137" s="269"/>
      <c r="X137" s="269"/>
      <c r="Y137" s="268"/>
    </row>
    <row r="138" spans="1:25" s="133" customFormat="1" ht="12" outlineLevel="1" x14ac:dyDescent="0.2">
      <c r="A138" s="408"/>
      <c r="C138" s="54" t="s">
        <v>147</v>
      </c>
      <c r="D138" s="276"/>
      <c r="E138" s="276"/>
      <c r="F138" s="277"/>
      <c r="G138" s="277"/>
      <c r="H138" s="151"/>
      <c r="I138" s="395"/>
      <c r="J138" s="157"/>
      <c r="K138" s="85"/>
      <c r="L138" s="85"/>
      <c r="M138" s="85"/>
      <c r="N138" s="85"/>
      <c r="O138" s="85"/>
      <c r="Q138" s="268"/>
      <c r="S138" s="268"/>
      <c r="T138" s="269"/>
      <c r="U138" s="269"/>
      <c r="V138" s="269"/>
      <c r="W138" s="269"/>
      <c r="X138" s="269"/>
      <c r="Y138" s="268"/>
    </row>
    <row r="139" spans="1:25" s="265" customFormat="1" ht="12" outlineLevel="1" x14ac:dyDescent="0.2">
      <c r="A139" s="409">
        <v>1</v>
      </c>
      <c r="C139" s="120" t="s">
        <v>158</v>
      </c>
      <c r="D139" s="274" t="s">
        <v>103</v>
      </c>
      <c r="E139" s="274">
        <v>103047</v>
      </c>
      <c r="F139" s="274">
        <v>3</v>
      </c>
      <c r="G139" s="275" t="s">
        <v>104</v>
      </c>
      <c r="H139" s="303">
        <v>14179000</v>
      </c>
      <c r="I139" s="315">
        <f t="shared" ref="I139:I180" si="38">(J139/H139)-1</f>
        <v>-1.6150645320544443E-2</v>
      </c>
      <c r="J139" s="303">
        <v>13950000</v>
      </c>
      <c r="K139" s="375">
        <v>15</v>
      </c>
      <c r="L139" s="402">
        <v>244250000</v>
      </c>
      <c r="M139" s="372">
        <f t="shared" ref="M139:M180" si="39">L139/(1+I139)</f>
        <v>248259551.97132617</v>
      </c>
      <c r="N139" s="372">
        <f t="shared" ref="N139:N180" si="40">($M139*$N$10)+$M139</f>
        <v>261938653.28494623</v>
      </c>
      <c r="O139" s="372">
        <f t="shared" ref="O139:O180" si="41">L139-N139</f>
        <v>-17688653.284946233</v>
      </c>
      <c r="Q139" s="266"/>
      <c r="S139" s="266"/>
      <c r="T139" s="267"/>
      <c r="U139" s="267"/>
      <c r="V139" s="267"/>
      <c r="W139" s="267"/>
      <c r="X139" s="267"/>
      <c r="Y139" s="266"/>
    </row>
    <row r="140" spans="1:25" s="265" customFormat="1" ht="12" outlineLevel="1" x14ac:dyDescent="0.2">
      <c r="A140" s="409"/>
      <c r="C140" s="120" t="s">
        <v>158</v>
      </c>
      <c r="D140" s="274" t="s">
        <v>105</v>
      </c>
      <c r="E140" s="274">
        <v>103047</v>
      </c>
      <c r="F140" s="274">
        <v>3</v>
      </c>
      <c r="G140" s="275" t="s">
        <v>104</v>
      </c>
      <c r="H140" s="303">
        <v>14179000</v>
      </c>
      <c r="I140" s="315">
        <f t="shared" si="38"/>
        <v>5.4940404824035616E-2</v>
      </c>
      <c r="J140" s="303">
        <v>14958000</v>
      </c>
      <c r="K140" s="375">
        <v>0</v>
      </c>
      <c r="L140" s="402">
        <f t="shared" ref="L140:L180" si="42">+K140*J140</f>
        <v>0</v>
      </c>
      <c r="M140" s="372">
        <f t="shared" si="39"/>
        <v>0</v>
      </c>
      <c r="N140" s="372">
        <f t="shared" si="40"/>
        <v>0</v>
      </c>
      <c r="O140" s="372">
        <f t="shared" si="41"/>
        <v>0</v>
      </c>
      <c r="Q140" s="266"/>
      <c r="S140" s="266"/>
      <c r="T140" s="267"/>
      <c r="U140" s="267"/>
      <c r="V140" s="267"/>
      <c r="W140" s="267"/>
      <c r="X140" s="267"/>
      <c r="Y140" s="266"/>
    </row>
    <row r="141" spans="1:25" s="265" customFormat="1" ht="12" outlineLevel="1" x14ac:dyDescent="0.2">
      <c r="A141" s="409"/>
      <c r="C141" s="120" t="s">
        <v>158</v>
      </c>
      <c r="D141" s="274" t="s">
        <v>106</v>
      </c>
      <c r="E141" s="274">
        <v>103047</v>
      </c>
      <c r="F141" s="274">
        <v>3</v>
      </c>
      <c r="G141" s="275" t="s">
        <v>104</v>
      </c>
      <c r="H141" s="303">
        <v>14045000</v>
      </c>
      <c r="I141" s="315">
        <f t="shared" si="38"/>
        <v>5.496618013527943E-2</v>
      </c>
      <c r="J141" s="303">
        <v>14817000</v>
      </c>
      <c r="K141" s="375">
        <v>0</v>
      </c>
      <c r="L141" s="402">
        <f t="shared" ref="L141" si="43">+K141*J141</f>
        <v>0</v>
      </c>
      <c r="M141" s="372">
        <f t="shared" ref="M141" si="44">L141/(1+I141)</f>
        <v>0</v>
      </c>
      <c r="N141" s="372">
        <f t="shared" si="40"/>
        <v>0</v>
      </c>
      <c r="O141" s="372">
        <f t="shared" ref="O141" si="45">L141-N141</f>
        <v>0</v>
      </c>
      <c r="Q141" s="266"/>
      <c r="S141" s="266"/>
      <c r="T141" s="267"/>
      <c r="U141" s="267"/>
      <c r="V141" s="267"/>
      <c r="W141" s="267"/>
      <c r="X141" s="267"/>
      <c r="Y141" s="266"/>
    </row>
    <row r="142" spans="1:25" s="265" customFormat="1" ht="12" outlineLevel="1" x14ac:dyDescent="0.2">
      <c r="A142" s="409"/>
      <c r="C142" s="120" t="s">
        <v>158</v>
      </c>
      <c r="D142" s="274" t="s">
        <v>107</v>
      </c>
      <c r="E142" s="274">
        <v>103047</v>
      </c>
      <c r="F142" s="274">
        <v>3</v>
      </c>
      <c r="G142" s="275" t="s">
        <v>104</v>
      </c>
      <c r="H142" s="303">
        <v>13919000</v>
      </c>
      <c r="I142" s="315">
        <f t="shared" si="38"/>
        <v>5.4960844888282123E-2</v>
      </c>
      <c r="J142" s="303">
        <v>14684000</v>
      </c>
      <c r="K142" s="375">
        <v>0</v>
      </c>
      <c r="L142" s="402">
        <f t="shared" si="42"/>
        <v>0</v>
      </c>
      <c r="M142" s="372">
        <f t="shared" si="39"/>
        <v>0</v>
      </c>
      <c r="N142" s="372">
        <f t="shared" si="40"/>
        <v>0</v>
      </c>
      <c r="O142" s="372">
        <f t="shared" si="41"/>
        <v>0</v>
      </c>
      <c r="Q142" s="266"/>
      <c r="S142" s="266"/>
      <c r="T142" s="267"/>
      <c r="U142" s="267"/>
      <c r="V142" s="267"/>
      <c r="W142" s="267"/>
      <c r="X142" s="267"/>
      <c r="Y142" s="266"/>
    </row>
    <row r="143" spans="1:25" s="265" customFormat="1" ht="12" outlineLevel="1" x14ac:dyDescent="0.2">
      <c r="A143" s="409">
        <v>2</v>
      </c>
      <c r="C143" s="120" t="s">
        <v>159</v>
      </c>
      <c r="D143" s="274" t="s">
        <v>103</v>
      </c>
      <c r="E143" s="274">
        <v>105878</v>
      </c>
      <c r="F143" s="274">
        <v>6</v>
      </c>
      <c r="G143" s="275" t="s">
        <v>104</v>
      </c>
      <c r="H143" s="303">
        <v>22953000</v>
      </c>
      <c r="I143" s="315">
        <f t="shared" si="38"/>
        <v>6.4958828911253486E-2</v>
      </c>
      <c r="J143" s="303">
        <v>24444000</v>
      </c>
      <c r="K143" s="375">
        <v>9</v>
      </c>
      <c r="L143" s="402">
        <v>227136000</v>
      </c>
      <c r="M143" s="372">
        <f t="shared" si="39"/>
        <v>213281484.53608248</v>
      </c>
      <c r="N143" s="372">
        <f t="shared" si="40"/>
        <v>225033294.33402061</v>
      </c>
      <c r="O143" s="372">
        <f t="shared" si="41"/>
        <v>2102705.6659793854</v>
      </c>
      <c r="Q143" s="266"/>
      <c r="S143" s="266"/>
      <c r="T143" s="267"/>
      <c r="U143" s="267"/>
      <c r="V143" s="267"/>
      <c r="W143" s="267"/>
      <c r="X143" s="267"/>
      <c r="Y143" s="266"/>
    </row>
    <row r="144" spans="1:25" s="265" customFormat="1" ht="12" outlineLevel="1" x14ac:dyDescent="0.2">
      <c r="A144" s="409"/>
      <c r="C144" s="120" t="s">
        <v>160</v>
      </c>
      <c r="D144" s="274" t="s">
        <v>105</v>
      </c>
      <c r="E144" s="274">
        <v>105878</v>
      </c>
      <c r="F144" s="274">
        <v>6</v>
      </c>
      <c r="G144" s="275" t="s">
        <v>104</v>
      </c>
      <c r="H144" s="303">
        <v>22953000</v>
      </c>
      <c r="I144" s="315">
        <f t="shared" si="38"/>
        <v>5.4981919574783156E-2</v>
      </c>
      <c r="J144" s="303">
        <v>24215000</v>
      </c>
      <c r="K144" s="375">
        <v>0</v>
      </c>
      <c r="L144" s="402">
        <f t="shared" si="42"/>
        <v>0</v>
      </c>
      <c r="M144" s="372">
        <f t="shared" si="39"/>
        <v>0</v>
      </c>
      <c r="N144" s="372">
        <f t="shared" si="40"/>
        <v>0</v>
      </c>
      <c r="O144" s="372">
        <f t="shared" si="41"/>
        <v>0</v>
      </c>
      <c r="Q144" s="266"/>
      <c r="S144" s="266"/>
      <c r="T144" s="267"/>
      <c r="U144" s="267"/>
      <c r="V144" s="267"/>
      <c r="W144" s="267"/>
      <c r="X144" s="267"/>
      <c r="Y144" s="266"/>
    </row>
    <row r="145" spans="1:25" s="265" customFormat="1" ht="12" outlineLevel="1" x14ac:dyDescent="0.2">
      <c r="A145" s="409"/>
      <c r="C145" s="120" t="s">
        <v>160</v>
      </c>
      <c r="D145" s="274" t="s">
        <v>106</v>
      </c>
      <c r="E145" s="274">
        <v>105878</v>
      </c>
      <c r="F145" s="274">
        <v>6</v>
      </c>
      <c r="G145" s="275" t="s">
        <v>104</v>
      </c>
      <c r="H145" s="303">
        <v>22737000</v>
      </c>
      <c r="I145" s="315">
        <f t="shared" si="38"/>
        <v>5.4976470070809746E-2</v>
      </c>
      <c r="J145" s="303">
        <v>23987000</v>
      </c>
      <c r="K145" s="375">
        <v>0</v>
      </c>
      <c r="L145" s="402">
        <f t="shared" ref="L145" si="46">+K145*J145</f>
        <v>0</v>
      </c>
      <c r="M145" s="372">
        <f t="shared" ref="M145" si="47">L145/(1+I145)</f>
        <v>0</v>
      </c>
      <c r="N145" s="372">
        <f t="shared" si="40"/>
        <v>0</v>
      </c>
      <c r="O145" s="372">
        <f t="shared" ref="O145" si="48">L145-N145</f>
        <v>0</v>
      </c>
      <c r="Q145" s="266"/>
      <c r="S145" s="266"/>
      <c r="T145" s="267"/>
      <c r="U145" s="267"/>
      <c r="V145" s="267"/>
      <c r="W145" s="267"/>
      <c r="X145" s="267"/>
      <c r="Y145" s="266"/>
    </row>
    <row r="146" spans="1:25" s="265" customFormat="1" ht="12" outlineLevel="1" x14ac:dyDescent="0.2">
      <c r="A146" s="409"/>
      <c r="C146" s="120" t="s">
        <v>160</v>
      </c>
      <c r="D146" s="274" t="s">
        <v>107</v>
      </c>
      <c r="E146" s="274">
        <v>105878</v>
      </c>
      <c r="F146" s="274">
        <v>6</v>
      </c>
      <c r="G146" s="275" t="s">
        <v>104</v>
      </c>
      <c r="H146" s="303">
        <v>22533000</v>
      </c>
      <c r="I146" s="315">
        <f t="shared" si="38"/>
        <v>5.4986020503261956E-2</v>
      </c>
      <c r="J146" s="303">
        <v>23772000</v>
      </c>
      <c r="K146" s="375">
        <v>0</v>
      </c>
      <c r="L146" s="402">
        <f t="shared" si="42"/>
        <v>0</v>
      </c>
      <c r="M146" s="372">
        <f t="shared" si="39"/>
        <v>0</v>
      </c>
      <c r="N146" s="372">
        <f t="shared" si="40"/>
        <v>0</v>
      </c>
      <c r="O146" s="372">
        <f t="shared" si="41"/>
        <v>0</v>
      </c>
      <c r="Q146" s="266"/>
      <c r="S146" s="266"/>
      <c r="T146" s="267"/>
      <c r="U146" s="267"/>
      <c r="V146" s="267"/>
      <c r="W146" s="267"/>
      <c r="X146" s="267"/>
      <c r="Y146" s="266"/>
    </row>
    <row r="147" spans="1:25" s="265" customFormat="1" ht="12" outlineLevel="1" x14ac:dyDescent="0.2">
      <c r="A147" s="409">
        <v>3</v>
      </c>
      <c r="C147" s="120" t="s">
        <v>161</v>
      </c>
      <c r="D147" s="274" t="s">
        <v>103</v>
      </c>
      <c r="E147" s="274">
        <v>106180</v>
      </c>
      <c r="F147" s="274">
        <v>6</v>
      </c>
      <c r="G147" s="275" t="s">
        <v>104</v>
      </c>
      <c r="H147" s="303">
        <v>22953000</v>
      </c>
      <c r="I147" s="315">
        <f t="shared" si="38"/>
        <v>6.4958828911253486E-2</v>
      </c>
      <c r="J147" s="303">
        <v>24444000</v>
      </c>
      <c r="K147" s="375">
        <v>16</v>
      </c>
      <c r="L147" s="402">
        <v>398244000</v>
      </c>
      <c r="M147" s="372">
        <f t="shared" si="39"/>
        <v>373952484.53608245</v>
      </c>
      <c r="N147" s="372">
        <f t="shared" si="40"/>
        <v>394557266.43402058</v>
      </c>
      <c r="O147" s="372">
        <f t="shared" si="41"/>
        <v>3686733.5659794211</v>
      </c>
      <c r="Q147" s="266"/>
      <c r="S147" s="266"/>
      <c r="T147" s="267"/>
      <c r="U147" s="267"/>
      <c r="V147" s="267"/>
      <c r="W147" s="267"/>
      <c r="X147" s="267"/>
      <c r="Y147" s="266"/>
    </row>
    <row r="148" spans="1:25" s="265" customFormat="1" ht="12" outlineLevel="1" x14ac:dyDescent="0.2">
      <c r="A148" s="409"/>
      <c r="C148" s="120" t="s">
        <v>161</v>
      </c>
      <c r="D148" s="274" t="s">
        <v>105</v>
      </c>
      <c r="E148" s="274">
        <v>106180</v>
      </c>
      <c r="F148" s="274">
        <v>6</v>
      </c>
      <c r="G148" s="275" t="s">
        <v>104</v>
      </c>
      <c r="H148" s="303">
        <v>22953000</v>
      </c>
      <c r="I148" s="315">
        <f t="shared" si="38"/>
        <v>5.4981919574783156E-2</v>
      </c>
      <c r="J148" s="303">
        <v>24215000</v>
      </c>
      <c r="K148" s="375">
        <v>0</v>
      </c>
      <c r="L148" s="402">
        <f t="shared" si="42"/>
        <v>0</v>
      </c>
      <c r="M148" s="372">
        <f t="shared" si="39"/>
        <v>0</v>
      </c>
      <c r="N148" s="372">
        <f t="shared" si="40"/>
        <v>0</v>
      </c>
      <c r="O148" s="372">
        <f t="shared" si="41"/>
        <v>0</v>
      </c>
      <c r="Q148" s="266"/>
      <c r="S148" s="266"/>
      <c r="T148" s="267"/>
      <c r="U148" s="267"/>
      <c r="V148" s="267"/>
      <c r="W148" s="267"/>
      <c r="X148" s="267"/>
      <c r="Y148" s="266"/>
    </row>
    <row r="149" spans="1:25" s="265" customFormat="1" ht="12" outlineLevel="1" x14ac:dyDescent="0.2">
      <c r="A149" s="409"/>
      <c r="C149" s="120" t="s">
        <v>161</v>
      </c>
      <c r="D149" s="274" t="s">
        <v>106</v>
      </c>
      <c r="E149" s="274">
        <v>106180</v>
      </c>
      <c r="F149" s="274">
        <v>6</v>
      </c>
      <c r="G149" s="275" t="s">
        <v>104</v>
      </c>
      <c r="H149" s="303">
        <v>22737000</v>
      </c>
      <c r="I149" s="315">
        <f t="shared" si="38"/>
        <v>5.4976470070809746E-2</v>
      </c>
      <c r="J149" s="303">
        <v>23987000</v>
      </c>
      <c r="K149" s="375">
        <v>0</v>
      </c>
      <c r="L149" s="402">
        <f t="shared" ref="L149" si="49">+K149*J149</f>
        <v>0</v>
      </c>
      <c r="M149" s="372">
        <f t="shared" ref="M149" si="50">L149/(1+I149)</f>
        <v>0</v>
      </c>
      <c r="N149" s="372">
        <f t="shared" si="40"/>
        <v>0</v>
      </c>
      <c r="O149" s="372">
        <f t="shared" ref="O149" si="51">L149-N149</f>
        <v>0</v>
      </c>
      <c r="Q149" s="266"/>
      <c r="S149" s="266"/>
      <c r="T149" s="267"/>
      <c r="U149" s="267"/>
      <c r="V149" s="267"/>
      <c r="W149" s="267"/>
      <c r="X149" s="267"/>
      <c r="Y149" s="266"/>
    </row>
    <row r="150" spans="1:25" s="265" customFormat="1" ht="12" outlineLevel="1" x14ac:dyDescent="0.2">
      <c r="A150" s="409"/>
      <c r="C150" s="120" t="s">
        <v>162</v>
      </c>
      <c r="D150" s="274" t="s">
        <v>107</v>
      </c>
      <c r="E150" s="274">
        <v>106180</v>
      </c>
      <c r="F150" s="274">
        <v>6</v>
      </c>
      <c r="G150" s="275" t="s">
        <v>104</v>
      </c>
      <c r="H150" s="303">
        <v>22533000</v>
      </c>
      <c r="I150" s="315">
        <f t="shared" si="38"/>
        <v>5.4986020503261956E-2</v>
      </c>
      <c r="J150" s="303">
        <v>23772000</v>
      </c>
      <c r="K150" s="375">
        <v>0</v>
      </c>
      <c r="L150" s="402">
        <f t="shared" si="42"/>
        <v>0</v>
      </c>
      <c r="M150" s="372">
        <f t="shared" si="39"/>
        <v>0</v>
      </c>
      <c r="N150" s="372">
        <f t="shared" si="40"/>
        <v>0</v>
      </c>
      <c r="O150" s="372">
        <f t="shared" si="41"/>
        <v>0</v>
      </c>
      <c r="Q150" s="266"/>
      <c r="S150" s="266"/>
      <c r="T150" s="267"/>
      <c r="U150" s="267"/>
      <c r="V150" s="267"/>
      <c r="W150" s="267"/>
      <c r="X150" s="267"/>
      <c r="Y150" s="266"/>
    </row>
    <row r="151" spans="1:25" s="265" customFormat="1" ht="12" outlineLevel="1" x14ac:dyDescent="0.2">
      <c r="A151" s="409">
        <v>4</v>
      </c>
      <c r="C151" s="120" t="s">
        <v>163</v>
      </c>
      <c r="D151" s="274" t="s">
        <v>103</v>
      </c>
      <c r="E151" s="274">
        <v>106387</v>
      </c>
      <c r="F151" s="274">
        <v>6</v>
      </c>
      <c r="G151" s="275" t="s">
        <v>104</v>
      </c>
      <c r="H151" s="303">
        <v>18139000</v>
      </c>
      <c r="I151" s="315">
        <f t="shared" si="38"/>
        <v>6.4998070455923651E-2</v>
      </c>
      <c r="J151" s="303">
        <v>19318000</v>
      </c>
      <c r="K151" s="375">
        <v>15</v>
      </c>
      <c r="L151" s="402">
        <v>295450000</v>
      </c>
      <c r="M151" s="372">
        <f t="shared" si="39"/>
        <v>277418342.99616939</v>
      </c>
      <c r="N151" s="372">
        <f t="shared" si="40"/>
        <v>292704093.69525832</v>
      </c>
      <c r="O151" s="372">
        <f t="shared" si="41"/>
        <v>2745906.3047416806</v>
      </c>
      <c r="Q151" s="266"/>
      <c r="S151" s="266"/>
      <c r="T151" s="267"/>
      <c r="U151" s="267"/>
      <c r="V151" s="267"/>
      <c r="W151" s="267"/>
      <c r="X151" s="267"/>
      <c r="Y151" s="266"/>
    </row>
    <row r="152" spans="1:25" s="265" customFormat="1" ht="12" outlineLevel="1" x14ac:dyDescent="0.2">
      <c r="A152" s="409"/>
      <c r="C152" s="120" t="s">
        <v>163</v>
      </c>
      <c r="D152" s="274" t="s">
        <v>105</v>
      </c>
      <c r="E152" s="274">
        <v>106387</v>
      </c>
      <c r="F152" s="274">
        <v>6</v>
      </c>
      <c r="G152" s="275" t="s">
        <v>104</v>
      </c>
      <c r="H152" s="303">
        <v>18139000</v>
      </c>
      <c r="I152" s="315">
        <f t="shared" si="38"/>
        <v>5.4964441259165442E-2</v>
      </c>
      <c r="J152" s="303">
        <v>19136000</v>
      </c>
      <c r="K152" s="375">
        <v>0</v>
      </c>
      <c r="L152" s="402">
        <f t="shared" si="42"/>
        <v>0</v>
      </c>
      <c r="M152" s="372">
        <f t="shared" si="39"/>
        <v>0</v>
      </c>
      <c r="N152" s="372">
        <f t="shared" si="40"/>
        <v>0</v>
      </c>
      <c r="O152" s="372">
        <f t="shared" si="41"/>
        <v>0</v>
      </c>
      <c r="Q152" s="266"/>
      <c r="S152" s="266"/>
      <c r="T152" s="267"/>
      <c r="U152" s="267"/>
      <c r="V152" s="267"/>
      <c r="W152" s="267"/>
      <c r="X152" s="267"/>
      <c r="Y152" s="266"/>
    </row>
    <row r="153" spans="1:25" s="265" customFormat="1" ht="12" outlineLevel="1" x14ac:dyDescent="0.2">
      <c r="A153" s="409"/>
      <c r="C153" s="120" t="s">
        <v>163</v>
      </c>
      <c r="D153" s="274" t="s">
        <v>106</v>
      </c>
      <c r="E153" s="274">
        <v>106387</v>
      </c>
      <c r="F153" s="274">
        <v>6</v>
      </c>
      <c r="G153" s="275" t="s">
        <v>104</v>
      </c>
      <c r="H153" s="303">
        <v>17969000</v>
      </c>
      <c r="I153" s="315">
        <f t="shared" si="38"/>
        <v>5.4983582837108358E-2</v>
      </c>
      <c r="J153" s="303">
        <v>18957000</v>
      </c>
      <c r="K153" s="375">
        <v>0</v>
      </c>
      <c r="L153" s="402">
        <f t="shared" ref="L153" si="52">+K153*J153</f>
        <v>0</v>
      </c>
      <c r="M153" s="372">
        <f t="shared" ref="M153" si="53">L153/(1+I153)</f>
        <v>0</v>
      </c>
      <c r="N153" s="372">
        <f t="shared" si="40"/>
        <v>0</v>
      </c>
      <c r="O153" s="372">
        <f t="shared" ref="O153" si="54">L153-N153</f>
        <v>0</v>
      </c>
      <c r="Q153" s="266"/>
      <c r="S153" s="266"/>
      <c r="T153" s="267"/>
      <c r="U153" s="267"/>
      <c r="V153" s="267"/>
      <c r="W153" s="267"/>
      <c r="X153" s="267"/>
      <c r="Y153" s="266"/>
    </row>
    <row r="154" spans="1:25" s="265" customFormat="1" ht="12" outlineLevel="1" x14ac:dyDescent="0.2">
      <c r="A154" s="409"/>
      <c r="C154" s="120" t="s">
        <v>163</v>
      </c>
      <c r="D154" s="274" t="s">
        <v>107</v>
      </c>
      <c r="E154" s="274">
        <v>106387</v>
      </c>
      <c r="F154" s="274">
        <v>6</v>
      </c>
      <c r="G154" s="275" t="s">
        <v>104</v>
      </c>
      <c r="H154" s="303">
        <v>17807000</v>
      </c>
      <c r="I154" s="315">
        <f t="shared" si="38"/>
        <v>5.49783792890437E-2</v>
      </c>
      <c r="J154" s="303">
        <v>18786000</v>
      </c>
      <c r="K154" s="375">
        <v>0</v>
      </c>
      <c r="L154" s="402">
        <f t="shared" si="42"/>
        <v>0</v>
      </c>
      <c r="M154" s="372">
        <f t="shared" si="39"/>
        <v>0</v>
      </c>
      <c r="N154" s="372">
        <f t="shared" si="40"/>
        <v>0</v>
      </c>
      <c r="O154" s="372">
        <f t="shared" si="41"/>
        <v>0</v>
      </c>
      <c r="Q154" s="266"/>
      <c r="S154" s="266"/>
      <c r="T154" s="267"/>
      <c r="U154" s="267"/>
      <c r="V154" s="267"/>
      <c r="W154" s="267"/>
      <c r="X154" s="267"/>
      <c r="Y154" s="266"/>
    </row>
    <row r="155" spans="1:25" s="265" customFormat="1" ht="12" outlineLevel="1" x14ac:dyDescent="0.2">
      <c r="A155" s="409">
        <v>5</v>
      </c>
      <c r="C155" s="120" t="s">
        <v>164</v>
      </c>
      <c r="D155" s="274" t="s">
        <v>103</v>
      </c>
      <c r="E155" s="274">
        <v>107467</v>
      </c>
      <c r="F155" s="274">
        <v>6</v>
      </c>
      <c r="G155" s="275" t="s">
        <v>104</v>
      </c>
      <c r="H155" s="303">
        <v>18139000</v>
      </c>
      <c r="I155" s="315">
        <f t="shared" si="38"/>
        <v>6.4998070455923651E-2</v>
      </c>
      <c r="J155" s="303">
        <v>19318000</v>
      </c>
      <c r="K155" s="375">
        <v>15</v>
      </c>
      <c r="L155" s="402">
        <v>295450000</v>
      </c>
      <c r="M155" s="372">
        <f t="shared" si="39"/>
        <v>277418342.99616939</v>
      </c>
      <c r="N155" s="372">
        <f t="shared" si="40"/>
        <v>292704093.69525832</v>
      </c>
      <c r="O155" s="372">
        <f t="shared" si="41"/>
        <v>2745906.3047416806</v>
      </c>
      <c r="Q155" s="266"/>
      <c r="S155" s="266"/>
      <c r="T155" s="267"/>
      <c r="U155" s="267"/>
      <c r="V155" s="267"/>
      <c r="W155" s="267"/>
      <c r="X155" s="267"/>
      <c r="Y155" s="266"/>
    </row>
    <row r="156" spans="1:25" s="265" customFormat="1" ht="12" outlineLevel="1" x14ac:dyDescent="0.2">
      <c r="A156" s="409"/>
      <c r="C156" s="120" t="s">
        <v>164</v>
      </c>
      <c r="D156" s="274" t="s">
        <v>105</v>
      </c>
      <c r="E156" s="274">
        <v>107467</v>
      </c>
      <c r="F156" s="274">
        <v>6</v>
      </c>
      <c r="G156" s="275" t="s">
        <v>104</v>
      </c>
      <c r="H156" s="303">
        <v>18139000</v>
      </c>
      <c r="I156" s="315">
        <f t="shared" si="38"/>
        <v>5.4964441259165442E-2</v>
      </c>
      <c r="J156" s="303">
        <v>19136000</v>
      </c>
      <c r="K156" s="375">
        <v>0</v>
      </c>
      <c r="L156" s="402">
        <f t="shared" si="42"/>
        <v>0</v>
      </c>
      <c r="M156" s="372">
        <f t="shared" si="39"/>
        <v>0</v>
      </c>
      <c r="N156" s="372">
        <f t="shared" si="40"/>
        <v>0</v>
      </c>
      <c r="O156" s="372">
        <f t="shared" si="41"/>
        <v>0</v>
      </c>
      <c r="Q156" s="266"/>
      <c r="S156" s="266"/>
      <c r="T156" s="267"/>
      <c r="U156" s="267"/>
      <c r="V156" s="267"/>
      <c r="W156" s="267"/>
      <c r="X156" s="267"/>
      <c r="Y156" s="266"/>
    </row>
    <row r="157" spans="1:25" s="265" customFormat="1" ht="12" outlineLevel="1" x14ac:dyDescent="0.2">
      <c r="A157" s="409"/>
      <c r="C157" s="120" t="s">
        <v>164</v>
      </c>
      <c r="D157" s="274" t="s">
        <v>106</v>
      </c>
      <c r="E157" s="274">
        <v>107467</v>
      </c>
      <c r="F157" s="274">
        <v>6</v>
      </c>
      <c r="G157" s="275" t="s">
        <v>104</v>
      </c>
      <c r="H157" s="303">
        <v>17969000</v>
      </c>
      <c r="I157" s="315">
        <f t="shared" si="38"/>
        <v>5.4983582837108358E-2</v>
      </c>
      <c r="J157" s="303">
        <v>18957000</v>
      </c>
      <c r="K157" s="375">
        <v>0</v>
      </c>
      <c r="L157" s="402">
        <v>0</v>
      </c>
      <c r="M157" s="372">
        <v>0</v>
      </c>
      <c r="N157" s="372">
        <v>0</v>
      </c>
      <c r="O157" s="372">
        <v>0</v>
      </c>
      <c r="Q157" s="266"/>
      <c r="S157" s="266"/>
      <c r="T157" s="267"/>
      <c r="U157" s="267"/>
      <c r="V157" s="267"/>
      <c r="W157" s="267"/>
      <c r="X157" s="267"/>
      <c r="Y157" s="266"/>
    </row>
    <row r="158" spans="1:25" s="265" customFormat="1" ht="12" outlineLevel="1" x14ac:dyDescent="0.2">
      <c r="A158" s="409"/>
      <c r="C158" s="120" t="s">
        <v>165</v>
      </c>
      <c r="D158" s="274" t="s">
        <v>107</v>
      </c>
      <c r="E158" s="274">
        <v>107467</v>
      </c>
      <c r="F158" s="274">
        <v>6</v>
      </c>
      <c r="G158" s="275" t="s">
        <v>104</v>
      </c>
      <c r="H158" s="303">
        <v>17807000</v>
      </c>
      <c r="I158" s="315">
        <f t="shared" si="38"/>
        <v>5.49783792890437E-2</v>
      </c>
      <c r="J158" s="303">
        <v>18786000</v>
      </c>
      <c r="K158" s="375">
        <v>0</v>
      </c>
      <c r="L158" s="402">
        <f t="shared" si="42"/>
        <v>0</v>
      </c>
      <c r="M158" s="372">
        <f t="shared" si="39"/>
        <v>0</v>
      </c>
      <c r="N158" s="372">
        <f t="shared" si="40"/>
        <v>0</v>
      </c>
      <c r="O158" s="372">
        <f t="shared" si="41"/>
        <v>0</v>
      </c>
      <c r="Q158" s="266"/>
      <c r="S158" s="266"/>
      <c r="T158" s="267"/>
      <c r="U158" s="267"/>
      <c r="V158" s="267"/>
      <c r="W158" s="267"/>
      <c r="X158" s="267"/>
      <c r="Y158" s="266"/>
    </row>
    <row r="159" spans="1:25" s="265" customFormat="1" ht="12" outlineLevel="1" x14ac:dyDescent="0.2">
      <c r="A159" s="409">
        <v>6</v>
      </c>
      <c r="C159" s="120" t="s">
        <v>166</v>
      </c>
      <c r="D159" s="274" t="s">
        <v>103</v>
      </c>
      <c r="E159" s="274">
        <v>109093</v>
      </c>
      <c r="F159" s="274">
        <v>4</v>
      </c>
      <c r="G159" s="275" t="s">
        <v>104</v>
      </c>
      <c r="H159" s="303">
        <v>18471000</v>
      </c>
      <c r="I159" s="315">
        <f t="shared" si="38"/>
        <v>6.4966704563911071E-2</v>
      </c>
      <c r="J159" s="303">
        <v>19671000</v>
      </c>
      <c r="K159" s="375">
        <v>3</v>
      </c>
      <c r="L159" s="402">
        <f t="shared" si="42"/>
        <v>59013000</v>
      </c>
      <c r="M159" s="372">
        <f t="shared" si="39"/>
        <v>55412999.999999993</v>
      </c>
      <c r="N159" s="372">
        <f t="shared" si="40"/>
        <v>58466256.29999999</v>
      </c>
      <c r="O159" s="372">
        <f t="shared" si="41"/>
        <v>546743.70000001043</v>
      </c>
      <c r="Q159" s="266"/>
      <c r="S159" s="266"/>
      <c r="T159" s="267"/>
      <c r="U159" s="267"/>
      <c r="V159" s="267"/>
      <c r="W159" s="267"/>
      <c r="X159" s="267"/>
      <c r="Y159" s="266"/>
    </row>
    <row r="160" spans="1:25" s="265" customFormat="1" ht="12" outlineLevel="1" x14ac:dyDescent="0.2">
      <c r="A160" s="409"/>
      <c r="C160" s="120" t="s">
        <v>166</v>
      </c>
      <c r="D160" s="274" t="s">
        <v>105</v>
      </c>
      <c r="E160" s="274">
        <v>109093</v>
      </c>
      <c r="F160" s="274">
        <v>4</v>
      </c>
      <c r="G160" s="275" t="s">
        <v>104</v>
      </c>
      <c r="H160" s="303">
        <v>18471000</v>
      </c>
      <c r="I160" s="315">
        <f t="shared" si="38"/>
        <v>5.4951004276974746E-2</v>
      </c>
      <c r="J160" s="303">
        <v>19486000</v>
      </c>
      <c r="K160" s="375">
        <v>0</v>
      </c>
      <c r="L160" s="402">
        <f t="shared" si="42"/>
        <v>0</v>
      </c>
      <c r="M160" s="372">
        <f t="shared" si="39"/>
        <v>0</v>
      </c>
      <c r="N160" s="372">
        <f t="shared" si="40"/>
        <v>0</v>
      </c>
      <c r="O160" s="372">
        <f t="shared" si="41"/>
        <v>0</v>
      </c>
      <c r="Q160" s="266"/>
      <c r="S160" s="266"/>
      <c r="T160" s="267"/>
      <c r="U160" s="267"/>
      <c r="V160" s="267"/>
      <c r="W160" s="267"/>
      <c r="X160" s="267"/>
      <c r="Y160" s="266"/>
    </row>
    <row r="161" spans="1:25" s="265" customFormat="1" ht="12" outlineLevel="1" x14ac:dyDescent="0.2">
      <c r="A161" s="409"/>
      <c r="C161" s="120" t="s">
        <v>166</v>
      </c>
      <c r="D161" s="274" t="s">
        <v>106</v>
      </c>
      <c r="E161" s="274">
        <v>109093</v>
      </c>
      <c r="F161" s="274">
        <v>4</v>
      </c>
      <c r="G161" s="275" t="s">
        <v>104</v>
      </c>
      <c r="H161" s="303">
        <v>18298000</v>
      </c>
      <c r="I161" s="315">
        <f t="shared" si="38"/>
        <v>5.4978686195212623E-2</v>
      </c>
      <c r="J161" s="303">
        <v>19304000</v>
      </c>
      <c r="K161" s="375">
        <v>0</v>
      </c>
      <c r="L161" s="402">
        <f t="shared" si="42"/>
        <v>0</v>
      </c>
      <c r="M161" s="372">
        <f t="shared" si="39"/>
        <v>0</v>
      </c>
      <c r="N161" s="372">
        <f t="shared" si="40"/>
        <v>0</v>
      </c>
      <c r="O161" s="372">
        <f t="shared" si="41"/>
        <v>0</v>
      </c>
      <c r="Q161" s="266"/>
      <c r="S161" s="266"/>
      <c r="T161" s="267"/>
      <c r="U161" s="267"/>
      <c r="V161" s="267"/>
      <c r="W161" s="267"/>
      <c r="X161" s="267"/>
      <c r="Y161" s="266"/>
    </row>
    <row r="162" spans="1:25" s="265" customFormat="1" ht="12" outlineLevel="1" x14ac:dyDescent="0.2">
      <c r="A162" s="409"/>
      <c r="C162" s="120" t="s">
        <v>166</v>
      </c>
      <c r="D162" s="274" t="s">
        <v>107</v>
      </c>
      <c r="E162" s="274">
        <v>109093</v>
      </c>
      <c r="F162" s="274">
        <v>4</v>
      </c>
      <c r="G162" s="275" t="s">
        <v>104</v>
      </c>
      <c r="H162" s="303">
        <v>18133000</v>
      </c>
      <c r="I162" s="315">
        <f t="shared" si="38"/>
        <v>5.4982628357138852E-2</v>
      </c>
      <c r="J162" s="303">
        <v>19130000</v>
      </c>
      <c r="K162" s="375">
        <v>0</v>
      </c>
      <c r="L162" s="402">
        <f t="shared" si="42"/>
        <v>0</v>
      </c>
      <c r="M162" s="372">
        <f t="shared" si="39"/>
        <v>0</v>
      </c>
      <c r="N162" s="372">
        <f t="shared" si="40"/>
        <v>0</v>
      </c>
      <c r="O162" s="372">
        <f t="shared" si="41"/>
        <v>0</v>
      </c>
      <c r="Q162" s="266"/>
      <c r="S162" s="266"/>
      <c r="T162" s="267"/>
      <c r="U162" s="267"/>
      <c r="V162" s="267"/>
      <c r="W162" s="267"/>
      <c r="X162" s="267"/>
      <c r="Y162" s="266"/>
    </row>
    <row r="163" spans="1:25" s="265" customFormat="1" ht="12" outlineLevel="1" x14ac:dyDescent="0.2">
      <c r="A163" s="409">
        <v>7</v>
      </c>
      <c r="C163" s="120" t="s">
        <v>167</v>
      </c>
      <c r="D163" s="274" t="s">
        <v>103</v>
      </c>
      <c r="E163" s="274">
        <v>110090</v>
      </c>
      <c r="F163" s="274">
        <v>4</v>
      </c>
      <c r="G163" s="275" t="s">
        <v>104</v>
      </c>
      <c r="H163" s="303">
        <v>23262000</v>
      </c>
      <c r="I163" s="315">
        <f t="shared" si="38"/>
        <v>6.4998710343048716E-2</v>
      </c>
      <c r="J163" s="303">
        <v>24774000</v>
      </c>
      <c r="K163" s="375">
        <v>3</v>
      </c>
      <c r="L163" s="402">
        <f t="shared" si="42"/>
        <v>74322000</v>
      </c>
      <c r="M163" s="372">
        <f t="shared" si="39"/>
        <v>69786000</v>
      </c>
      <c r="N163" s="372">
        <f t="shared" si="40"/>
        <v>73631208.599999994</v>
      </c>
      <c r="O163" s="372">
        <f t="shared" si="41"/>
        <v>690791.40000000596</v>
      </c>
      <c r="Q163" s="266"/>
      <c r="S163" s="266"/>
      <c r="T163" s="267"/>
      <c r="U163" s="267"/>
      <c r="V163" s="267"/>
      <c r="W163" s="267"/>
      <c r="X163" s="267"/>
      <c r="Y163" s="266"/>
    </row>
    <row r="164" spans="1:25" s="265" customFormat="1" ht="12" outlineLevel="1" x14ac:dyDescent="0.2">
      <c r="A164" s="409"/>
      <c r="C164" s="120" t="s">
        <v>167</v>
      </c>
      <c r="D164" s="274" t="s">
        <v>105</v>
      </c>
      <c r="E164" s="274">
        <v>110090</v>
      </c>
      <c r="F164" s="274">
        <v>4</v>
      </c>
      <c r="G164" s="275" t="s">
        <v>104</v>
      </c>
      <c r="H164" s="303">
        <v>23262000</v>
      </c>
      <c r="I164" s="315">
        <f t="shared" si="38"/>
        <v>5.4982374688332891E-2</v>
      </c>
      <c r="J164" s="303">
        <v>24541000</v>
      </c>
      <c r="K164" s="375">
        <v>0</v>
      </c>
      <c r="L164" s="402">
        <f t="shared" si="42"/>
        <v>0</v>
      </c>
      <c r="M164" s="372">
        <f t="shared" si="39"/>
        <v>0</v>
      </c>
      <c r="N164" s="372">
        <f t="shared" si="40"/>
        <v>0</v>
      </c>
      <c r="O164" s="372">
        <f t="shared" si="41"/>
        <v>0</v>
      </c>
      <c r="Q164" s="266"/>
      <c r="S164" s="266"/>
      <c r="T164" s="267"/>
      <c r="U164" s="267"/>
      <c r="V164" s="267"/>
      <c r="W164" s="267"/>
      <c r="X164" s="267"/>
      <c r="Y164" s="266"/>
    </row>
    <row r="165" spans="1:25" s="265" customFormat="1" ht="12" outlineLevel="1" x14ac:dyDescent="0.2">
      <c r="A165" s="409"/>
      <c r="C165" s="120" t="s">
        <v>167</v>
      </c>
      <c r="D165" s="274" t="s">
        <v>106</v>
      </c>
      <c r="E165" s="274">
        <v>110090</v>
      </c>
      <c r="F165" s="274">
        <v>4</v>
      </c>
      <c r="G165" s="275" t="s">
        <v>104</v>
      </c>
      <c r="H165" s="303">
        <v>23043000</v>
      </c>
      <c r="I165" s="315">
        <f t="shared" si="38"/>
        <v>5.4984160048604735E-2</v>
      </c>
      <c r="J165" s="303">
        <v>24310000</v>
      </c>
      <c r="K165" s="375">
        <v>0</v>
      </c>
      <c r="L165" s="402">
        <f t="shared" si="42"/>
        <v>0</v>
      </c>
      <c r="M165" s="372">
        <f t="shared" si="39"/>
        <v>0</v>
      </c>
      <c r="N165" s="372">
        <f t="shared" si="40"/>
        <v>0</v>
      </c>
      <c r="O165" s="372">
        <f t="shared" si="41"/>
        <v>0</v>
      </c>
      <c r="Q165" s="266"/>
      <c r="S165" s="266"/>
      <c r="T165" s="267"/>
      <c r="U165" s="267"/>
      <c r="V165" s="267"/>
      <c r="W165" s="267"/>
      <c r="X165" s="267"/>
      <c r="Y165" s="266"/>
    </row>
    <row r="166" spans="1:25" s="265" customFormat="1" ht="12" outlineLevel="1" x14ac:dyDescent="0.2">
      <c r="A166" s="409"/>
      <c r="C166" s="120" t="s">
        <v>167</v>
      </c>
      <c r="D166" s="274" t="s">
        <v>107</v>
      </c>
      <c r="E166" s="274">
        <v>110090</v>
      </c>
      <c r="F166" s="274">
        <v>4</v>
      </c>
      <c r="G166" s="275" t="s">
        <v>104</v>
      </c>
      <c r="H166" s="303">
        <v>22837000</v>
      </c>
      <c r="I166" s="315">
        <f t="shared" si="38"/>
        <v>5.4998467399395734E-2</v>
      </c>
      <c r="J166" s="303">
        <v>24093000</v>
      </c>
      <c r="K166" s="375">
        <v>0</v>
      </c>
      <c r="L166" s="402">
        <f t="shared" si="42"/>
        <v>0</v>
      </c>
      <c r="M166" s="372">
        <f t="shared" si="39"/>
        <v>0</v>
      </c>
      <c r="N166" s="372">
        <f t="shared" si="40"/>
        <v>0</v>
      </c>
      <c r="O166" s="372">
        <f t="shared" si="41"/>
        <v>0</v>
      </c>
      <c r="Q166" s="266"/>
      <c r="S166" s="266"/>
      <c r="T166" s="267"/>
      <c r="U166" s="267"/>
      <c r="V166" s="267"/>
      <c r="W166" s="267"/>
      <c r="X166" s="267"/>
      <c r="Y166" s="266"/>
    </row>
    <row r="167" spans="1:25" s="265" customFormat="1" ht="12" outlineLevel="1" x14ac:dyDescent="0.2">
      <c r="A167" s="409">
        <v>8</v>
      </c>
      <c r="C167" s="120" t="s">
        <v>168</v>
      </c>
      <c r="D167" s="274" t="s">
        <v>103</v>
      </c>
      <c r="E167" s="274">
        <v>110843</v>
      </c>
      <c r="F167" s="274">
        <v>10</v>
      </c>
      <c r="G167" s="275" t="s">
        <v>104</v>
      </c>
      <c r="H167" s="303">
        <v>22953000</v>
      </c>
      <c r="I167" s="315">
        <f t="shared" si="38"/>
        <v>6.4958828911253486E-2</v>
      </c>
      <c r="J167" s="303">
        <v>24444000</v>
      </c>
      <c r="K167" s="375">
        <v>3</v>
      </c>
      <c r="L167" s="402">
        <v>76912000</v>
      </c>
      <c r="M167" s="372">
        <f t="shared" si="39"/>
        <v>72220632.302405491</v>
      </c>
      <c r="N167" s="372">
        <f t="shared" si="40"/>
        <v>76199989.142268032</v>
      </c>
      <c r="O167" s="372">
        <f t="shared" si="41"/>
        <v>712010.85773196816</v>
      </c>
      <c r="Q167" s="266"/>
      <c r="S167" s="266"/>
      <c r="T167" s="267"/>
      <c r="U167" s="267"/>
      <c r="V167" s="267"/>
      <c r="W167" s="267"/>
      <c r="X167" s="267"/>
      <c r="Y167" s="266"/>
    </row>
    <row r="168" spans="1:25" s="265" customFormat="1" ht="12" outlineLevel="1" x14ac:dyDescent="0.2">
      <c r="A168" s="409"/>
      <c r="C168" s="120" t="s">
        <v>168</v>
      </c>
      <c r="D168" s="274" t="s">
        <v>105</v>
      </c>
      <c r="E168" s="274">
        <v>110843</v>
      </c>
      <c r="F168" s="274">
        <v>10</v>
      </c>
      <c r="G168" s="275" t="s">
        <v>104</v>
      </c>
      <c r="H168" s="303">
        <v>22953000</v>
      </c>
      <c r="I168" s="315">
        <f t="shared" si="38"/>
        <v>5.4981919574783156E-2</v>
      </c>
      <c r="J168" s="303">
        <v>24215000</v>
      </c>
      <c r="K168" s="375">
        <v>0</v>
      </c>
      <c r="L168" s="402">
        <f t="shared" si="42"/>
        <v>0</v>
      </c>
      <c r="M168" s="372">
        <f t="shared" si="39"/>
        <v>0</v>
      </c>
      <c r="N168" s="372">
        <f t="shared" si="40"/>
        <v>0</v>
      </c>
      <c r="O168" s="372">
        <f t="shared" si="41"/>
        <v>0</v>
      </c>
      <c r="Q168" s="266"/>
      <c r="S168" s="266"/>
      <c r="T168" s="267"/>
      <c r="U168" s="267"/>
      <c r="V168" s="267"/>
      <c r="W168" s="267"/>
      <c r="X168" s="267"/>
      <c r="Y168" s="266"/>
    </row>
    <row r="169" spans="1:25" s="265" customFormat="1" ht="12" outlineLevel="1" x14ac:dyDescent="0.2">
      <c r="A169" s="409"/>
      <c r="C169" s="120" t="s">
        <v>168</v>
      </c>
      <c r="D169" s="274" t="s">
        <v>106</v>
      </c>
      <c r="E169" s="274">
        <v>110843</v>
      </c>
      <c r="F169" s="274">
        <v>10</v>
      </c>
      <c r="G169" s="275" t="s">
        <v>104</v>
      </c>
      <c r="H169" s="303">
        <v>22737000</v>
      </c>
      <c r="I169" s="315">
        <f t="shared" si="38"/>
        <v>5.4976470070809746E-2</v>
      </c>
      <c r="J169" s="303">
        <v>23987000</v>
      </c>
      <c r="K169" s="375">
        <v>0</v>
      </c>
      <c r="L169" s="402">
        <f t="shared" si="42"/>
        <v>0</v>
      </c>
      <c r="M169" s="372">
        <f t="shared" si="39"/>
        <v>0</v>
      </c>
      <c r="N169" s="372">
        <f t="shared" si="40"/>
        <v>0</v>
      </c>
      <c r="O169" s="372">
        <f t="shared" si="41"/>
        <v>0</v>
      </c>
      <c r="Q169" s="266"/>
      <c r="S169" s="266"/>
      <c r="T169" s="267"/>
      <c r="U169" s="267"/>
      <c r="V169" s="267"/>
      <c r="W169" s="267"/>
      <c r="X169" s="267"/>
      <c r="Y169" s="266"/>
    </row>
    <row r="170" spans="1:25" s="265" customFormat="1" ht="12" outlineLevel="1" x14ac:dyDescent="0.2">
      <c r="A170" s="409"/>
      <c r="C170" s="120" t="s">
        <v>168</v>
      </c>
      <c r="D170" s="274" t="s">
        <v>107</v>
      </c>
      <c r="E170" s="274">
        <v>110843</v>
      </c>
      <c r="F170" s="274">
        <v>10</v>
      </c>
      <c r="G170" s="275" t="s">
        <v>104</v>
      </c>
      <c r="H170" s="303">
        <v>22533000</v>
      </c>
      <c r="I170" s="315">
        <f t="shared" si="38"/>
        <v>5.4986020503261956E-2</v>
      </c>
      <c r="J170" s="303">
        <v>23772000</v>
      </c>
      <c r="K170" s="375">
        <v>0</v>
      </c>
      <c r="L170" s="402">
        <f t="shared" si="42"/>
        <v>0</v>
      </c>
      <c r="M170" s="372">
        <f t="shared" si="39"/>
        <v>0</v>
      </c>
      <c r="N170" s="372">
        <f t="shared" si="40"/>
        <v>0</v>
      </c>
      <c r="O170" s="372">
        <f t="shared" si="41"/>
        <v>0</v>
      </c>
      <c r="Q170" s="266"/>
      <c r="S170" s="266"/>
      <c r="T170" s="267"/>
      <c r="U170" s="267"/>
      <c r="V170" s="267"/>
      <c r="W170" s="267"/>
      <c r="X170" s="267"/>
      <c r="Y170" s="266"/>
    </row>
    <row r="171" spans="1:25" s="265" customFormat="1" ht="12" outlineLevel="1" x14ac:dyDescent="0.2">
      <c r="A171" s="409">
        <v>9</v>
      </c>
      <c r="C171" s="120" t="s">
        <v>169</v>
      </c>
      <c r="D171" s="274" t="s">
        <v>103</v>
      </c>
      <c r="E171" s="274">
        <v>110638</v>
      </c>
      <c r="F171" s="274">
        <v>8</v>
      </c>
      <c r="G171" s="275" t="s">
        <v>104</v>
      </c>
      <c r="H171" s="303">
        <v>26290000</v>
      </c>
      <c r="I171" s="315">
        <f t="shared" si="38"/>
        <v>6.4967668314948712E-2</v>
      </c>
      <c r="J171" s="303">
        <v>27998000</v>
      </c>
      <c r="K171" s="375">
        <v>6</v>
      </c>
      <c r="L171" s="402">
        <v>176306000</v>
      </c>
      <c r="M171" s="372">
        <f t="shared" si="39"/>
        <v>165550565.75469676</v>
      </c>
      <c r="N171" s="372">
        <f t="shared" si="40"/>
        <v>174672401.92778054</v>
      </c>
      <c r="O171" s="372">
        <f t="shared" si="41"/>
        <v>1633598.0722194612</v>
      </c>
      <c r="Q171" s="266"/>
      <c r="S171" s="266"/>
      <c r="T171" s="267"/>
      <c r="U171" s="267"/>
      <c r="V171" s="267"/>
      <c r="W171" s="267"/>
      <c r="X171" s="267"/>
      <c r="Y171" s="266"/>
    </row>
    <row r="172" spans="1:25" s="265" customFormat="1" ht="12" outlineLevel="1" x14ac:dyDescent="0.2">
      <c r="A172" s="409"/>
      <c r="C172" s="120" t="s">
        <v>169</v>
      </c>
      <c r="D172" s="274" t="s">
        <v>105</v>
      </c>
      <c r="E172" s="274">
        <v>110638</v>
      </c>
      <c r="F172" s="274">
        <v>8</v>
      </c>
      <c r="G172" s="275" t="s">
        <v>104</v>
      </c>
      <c r="H172" s="303">
        <v>26290000</v>
      </c>
      <c r="I172" s="315">
        <f t="shared" si="38"/>
        <v>5.496386458729563E-2</v>
      </c>
      <c r="J172" s="303">
        <v>27735000</v>
      </c>
      <c r="K172" s="375">
        <v>0</v>
      </c>
      <c r="L172" s="402">
        <f t="shared" si="42"/>
        <v>0</v>
      </c>
      <c r="M172" s="372">
        <f t="shared" si="39"/>
        <v>0</v>
      </c>
      <c r="N172" s="372">
        <f t="shared" si="40"/>
        <v>0</v>
      </c>
      <c r="O172" s="372">
        <f t="shared" si="41"/>
        <v>0</v>
      </c>
      <c r="Q172" s="266"/>
      <c r="S172" s="266"/>
      <c r="T172" s="267"/>
      <c r="U172" s="267"/>
      <c r="V172" s="267"/>
      <c r="W172" s="267"/>
      <c r="X172" s="267"/>
      <c r="Y172" s="266"/>
    </row>
    <row r="173" spans="1:25" s="265" customFormat="1" ht="12" outlineLevel="1" x14ac:dyDescent="0.2">
      <c r="A173" s="409"/>
      <c r="C173" s="120" t="s">
        <v>169</v>
      </c>
      <c r="D173" s="274" t="s">
        <v>106</v>
      </c>
      <c r="E173" s="274">
        <v>110638</v>
      </c>
      <c r="F173" s="274">
        <v>8</v>
      </c>
      <c r="G173" s="275" t="s">
        <v>104</v>
      </c>
      <c r="H173" s="303">
        <v>26043000</v>
      </c>
      <c r="I173" s="315">
        <f t="shared" si="38"/>
        <v>5.4985984717582426E-2</v>
      </c>
      <c r="J173" s="303">
        <v>27475000</v>
      </c>
      <c r="K173" s="375">
        <v>0</v>
      </c>
      <c r="L173" s="402">
        <f t="shared" si="42"/>
        <v>0</v>
      </c>
      <c r="M173" s="372">
        <f t="shared" si="39"/>
        <v>0</v>
      </c>
      <c r="N173" s="372">
        <f t="shared" si="40"/>
        <v>0</v>
      </c>
      <c r="O173" s="372">
        <f t="shared" si="41"/>
        <v>0</v>
      </c>
      <c r="Q173" s="266"/>
      <c r="S173" s="266"/>
      <c r="T173" s="267"/>
      <c r="U173" s="267"/>
      <c r="V173" s="267"/>
      <c r="W173" s="267"/>
      <c r="X173" s="267"/>
      <c r="Y173" s="266"/>
    </row>
    <row r="174" spans="1:25" s="265" customFormat="1" ht="12" outlineLevel="1" x14ac:dyDescent="0.2">
      <c r="A174" s="409"/>
      <c r="C174" s="120" t="s">
        <v>169</v>
      </c>
      <c r="D174" s="274" t="s">
        <v>107</v>
      </c>
      <c r="E174" s="274">
        <v>110638</v>
      </c>
      <c r="F174" s="274">
        <v>8</v>
      </c>
      <c r="G174" s="275" t="s">
        <v>104</v>
      </c>
      <c r="H174" s="303">
        <v>25809000</v>
      </c>
      <c r="I174" s="315">
        <f t="shared" si="38"/>
        <v>5.4980820643961481E-2</v>
      </c>
      <c r="J174" s="303">
        <v>27228000</v>
      </c>
      <c r="K174" s="375">
        <v>0</v>
      </c>
      <c r="L174" s="402">
        <f t="shared" si="42"/>
        <v>0</v>
      </c>
      <c r="M174" s="372">
        <f t="shared" si="39"/>
        <v>0</v>
      </c>
      <c r="N174" s="372">
        <f t="shared" si="40"/>
        <v>0</v>
      </c>
      <c r="O174" s="372">
        <f t="shared" si="41"/>
        <v>0</v>
      </c>
      <c r="Q174" s="266"/>
      <c r="S174" s="266"/>
      <c r="T174" s="267"/>
      <c r="U174" s="267"/>
      <c r="V174" s="267"/>
      <c r="W174" s="267"/>
      <c r="X174" s="267"/>
      <c r="Y174" s="266"/>
    </row>
    <row r="175" spans="1:25" s="265" customFormat="1" ht="12" outlineLevel="1" x14ac:dyDescent="0.2">
      <c r="A175" s="409">
        <v>10</v>
      </c>
      <c r="C175" s="120" t="s">
        <v>170</v>
      </c>
      <c r="D175" s="274" t="s">
        <v>103</v>
      </c>
      <c r="E175" s="274">
        <v>110639</v>
      </c>
      <c r="F175" s="274">
        <v>6</v>
      </c>
      <c r="G175" s="275" t="s">
        <v>104</v>
      </c>
      <c r="H175" s="303">
        <v>24330000</v>
      </c>
      <c r="I175" s="315">
        <f t="shared" si="38"/>
        <v>6.4981504315659633E-2</v>
      </c>
      <c r="J175" s="303">
        <v>25911000</v>
      </c>
      <c r="K175" s="375">
        <v>9</v>
      </c>
      <c r="L175" s="402">
        <v>240799000</v>
      </c>
      <c r="M175" s="372">
        <f t="shared" si="39"/>
        <v>226106274.16927174</v>
      </c>
      <c r="N175" s="372">
        <f t="shared" si="40"/>
        <v>238564729.87599862</v>
      </c>
      <c r="O175" s="372">
        <f t="shared" si="41"/>
        <v>2234270.1240013838</v>
      </c>
      <c r="Q175" s="266"/>
      <c r="S175" s="266"/>
      <c r="T175" s="267"/>
      <c r="U175" s="267"/>
      <c r="V175" s="267"/>
      <c r="W175" s="267"/>
      <c r="X175" s="267"/>
      <c r="Y175" s="266"/>
    </row>
    <row r="176" spans="1:25" s="265" customFormat="1" ht="12" outlineLevel="1" x14ac:dyDescent="0.2">
      <c r="A176" s="409"/>
      <c r="C176" s="120" t="s">
        <v>170</v>
      </c>
      <c r="D176" s="274" t="s">
        <v>105</v>
      </c>
      <c r="E176" s="274">
        <v>110639</v>
      </c>
      <c r="F176" s="274">
        <v>6</v>
      </c>
      <c r="G176" s="275" t="s">
        <v>104</v>
      </c>
      <c r="H176" s="303">
        <v>24330000</v>
      </c>
      <c r="I176" s="315">
        <f t="shared" si="38"/>
        <v>5.4993834771886574E-2</v>
      </c>
      <c r="J176" s="303">
        <v>25668000</v>
      </c>
      <c r="K176" s="375">
        <v>0</v>
      </c>
      <c r="L176" s="402">
        <f t="shared" si="42"/>
        <v>0</v>
      </c>
      <c r="M176" s="372">
        <f t="shared" si="39"/>
        <v>0</v>
      </c>
      <c r="N176" s="372">
        <f t="shared" si="40"/>
        <v>0</v>
      </c>
      <c r="O176" s="372">
        <f t="shared" si="41"/>
        <v>0</v>
      </c>
      <c r="Q176" s="266"/>
      <c r="S176" s="266"/>
      <c r="T176" s="267"/>
      <c r="U176" s="267"/>
      <c r="V176" s="267"/>
      <c r="W176" s="267"/>
      <c r="X176" s="267"/>
      <c r="Y176" s="266"/>
    </row>
    <row r="177" spans="1:25" s="265" customFormat="1" ht="12" outlineLevel="1" x14ac:dyDescent="0.2">
      <c r="A177" s="409"/>
      <c r="C177" s="120" t="s">
        <v>170</v>
      </c>
      <c r="D177" s="274" t="s">
        <v>106</v>
      </c>
      <c r="E177" s="274">
        <v>110639</v>
      </c>
      <c r="F177" s="274">
        <v>6</v>
      </c>
      <c r="G177" s="275" t="s">
        <v>104</v>
      </c>
      <c r="H177" s="303">
        <v>24101000</v>
      </c>
      <c r="I177" s="315">
        <f t="shared" si="38"/>
        <v>5.4976971909879158E-2</v>
      </c>
      <c r="J177" s="303">
        <v>25426000</v>
      </c>
      <c r="K177" s="375">
        <v>0</v>
      </c>
      <c r="L177" s="402">
        <f t="shared" ref="L177" si="55">+K177*J177</f>
        <v>0</v>
      </c>
      <c r="M177" s="372">
        <f t="shared" ref="M177" si="56">L177/(1+I177)</f>
        <v>0</v>
      </c>
      <c r="N177" s="372">
        <f t="shared" si="40"/>
        <v>0</v>
      </c>
      <c r="O177" s="372">
        <f t="shared" ref="O177" si="57">L177-N177</f>
        <v>0</v>
      </c>
      <c r="Q177" s="266"/>
      <c r="S177" s="266"/>
      <c r="T177" s="267"/>
      <c r="U177" s="267"/>
      <c r="V177" s="267"/>
      <c r="W177" s="267"/>
      <c r="X177" s="267"/>
      <c r="Y177" s="266"/>
    </row>
    <row r="178" spans="1:25" s="265" customFormat="1" ht="12" outlineLevel="1" x14ac:dyDescent="0.2">
      <c r="A178" s="409"/>
      <c r="C178" s="120" t="s">
        <v>170</v>
      </c>
      <c r="D178" s="274" t="s">
        <v>107</v>
      </c>
      <c r="E178" s="274">
        <v>110639</v>
      </c>
      <c r="F178" s="274">
        <v>6</v>
      </c>
      <c r="G178" s="275" t="s">
        <v>104</v>
      </c>
      <c r="H178" s="303">
        <v>23885000</v>
      </c>
      <c r="I178" s="315">
        <f t="shared" si="38"/>
        <v>5.4971739585513824E-2</v>
      </c>
      <c r="J178" s="303">
        <v>25198000</v>
      </c>
      <c r="K178" s="375">
        <v>0</v>
      </c>
      <c r="L178" s="402">
        <f t="shared" si="42"/>
        <v>0</v>
      </c>
      <c r="M178" s="372">
        <f t="shared" si="39"/>
        <v>0</v>
      </c>
      <c r="N178" s="372">
        <f t="shared" si="40"/>
        <v>0</v>
      </c>
      <c r="O178" s="372">
        <f t="shared" si="41"/>
        <v>0</v>
      </c>
      <c r="Q178" s="266"/>
      <c r="S178" s="266"/>
      <c r="T178" s="267"/>
      <c r="U178" s="267"/>
      <c r="V178" s="267"/>
      <c r="W178" s="267"/>
      <c r="X178" s="267"/>
      <c r="Y178" s="266"/>
    </row>
    <row r="179" spans="1:25" s="265" customFormat="1" ht="12" outlineLevel="1" x14ac:dyDescent="0.2">
      <c r="A179" s="409">
        <v>11</v>
      </c>
      <c r="C179" s="120" t="s">
        <v>171</v>
      </c>
      <c r="D179" s="274" t="s">
        <v>103</v>
      </c>
      <c r="E179" s="274">
        <v>117134</v>
      </c>
      <c r="F179" s="274">
        <v>3</v>
      </c>
      <c r="G179" s="275" t="s">
        <v>104</v>
      </c>
      <c r="H179" s="303">
        <v>8500000</v>
      </c>
      <c r="I179" s="315">
        <f t="shared" si="38"/>
        <v>0.10000000000000009</v>
      </c>
      <c r="J179" s="303">
        <v>9350000</v>
      </c>
      <c r="K179" s="375">
        <v>65</v>
      </c>
      <c r="L179" s="402">
        <f t="shared" si="42"/>
        <v>607750000</v>
      </c>
      <c r="M179" s="372">
        <f t="shared" si="39"/>
        <v>552500000</v>
      </c>
      <c r="N179" s="372">
        <f t="shared" si="40"/>
        <v>582942750</v>
      </c>
      <c r="O179" s="372">
        <f t="shared" si="41"/>
        <v>24807250</v>
      </c>
      <c r="Q179" s="266"/>
      <c r="S179" s="266"/>
      <c r="T179" s="267"/>
      <c r="U179" s="267"/>
      <c r="V179" s="267"/>
      <c r="W179" s="267"/>
      <c r="X179" s="267"/>
      <c r="Y179" s="266"/>
    </row>
    <row r="180" spans="1:25" s="265" customFormat="1" ht="12" outlineLevel="1" x14ac:dyDescent="0.2">
      <c r="A180" s="409"/>
      <c r="C180" s="120" t="s">
        <v>171</v>
      </c>
      <c r="D180" s="274" t="s">
        <v>105</v>
      </c>
      <c r="E180" s="274">
        <v>117134</v>
      </c>
      <c r="F180" s="274">
        <v>3</v>
      </c>
      <c r="G180" s="275" t="s">
        <v>104</v>
      </c>
      <c r="H180" s="303">
        <v>8500000</v>
      </c>
      <c r="I180" s="315">
        <f t="shared" si="38"/>
        <v>5.4941176470588271E-2</v>
      </c>
      <c r="J180" s="303">
        <v>8967000</v>
      </c>
      <c r="K180" s="369">
        <v>0</v>
      </c>
      <c r="L180" s="402">
        <f t="shared" si="42"/>
        <v>0</v>
      </c>
      <c r="M180" s="376">
        <f t="shared" si="39"/>
        <v>0</v>
      </c>
      <c r="N180" s="376">
        <f t="shared" si="40"/>
        <v>0</v>
      </c>
      <c r="O180" s="376">
        <f t="shared" si="41"/>
        <v>0</v>
      </c>
      <c r="Q180" s="266"/>
      <c r="S180" s="266"/>
      <c r="T180" s="267"/>
      <c r="U180" s="267"/>
      <c r="V180" s="267"/>
      <c r="W180" s="267"/>
      <c r="X180" s="267"/>
      <c r="Y180" s="266"/>
    </row>
    <row r="181" spans="1:25" s="133" customFormat="1" ht="12" outlineLevel="1" x14ac:dyDescent="0.2">
      <c r="A181" s="408"/>
      <c r="C181" s="54" t="s">
        <v>172</v>
      </c>
      <c r="D181" s="276"/>
      <c r="E181" s="276"/>
      <c r="F181" s="277"/>
      <c r="G181" s="277"/>
      <c r="H181" s="158"/>
      <c r="I181" s="396"/>
      <c r="J181" s="158"/>
      <c r="K181" s="383"/>
      <c r="L181" s="383"/>
      <c r="M181" s="383"/>
      <c r="N181" s="383"/>
      <c r="O181" s="383"/>
      <c r="Q181" s="268"/>
      <c r="S181" s="268"/>
      <c r="T181" s="269"/>
      <c r="U181" s="269"/>
      <c r="V181" s="269"/>
      <c r="W181" s="269"/>
      <c r="X181" s="269"/>
      <c r="Y181" s="268"/>
    </row>
    <row r="182" spans="1:25" s="265" customFormat="1" ht="12" outlineLevel="1" x14ac:dyDescent="0.2">
      <c r="A182" s="409">
        <v>12</v>
      </c>
      <c r="C182" s="120" t="s">
        <v>173</v>
      </c>
      <c r="D182" s="274" t="s">
        <v>103</v>
      </c>
      <c r="E182" s="274">
        <v>1047</v>
      </c>
      <c r="F182" s="274">
        <v>2</v>
      </c>
      <c r="G182" s="275" t="s">
        <v>104</v>
      </c>
      <c r="H182" s="303">
        <v>14310000</v>
      </c>
      <c r="I182" s="315">
        <f t="shared" ref="I182:I204" si="58">(J182/H182)-1</f>
        <v>-6.0097833682739354E-2</v>
      </c>
      <c r="J182" s="303">
        <v>13450000</v>
      </c>
      <c r="K182" s="375">
        <v>32</v>
      </c>
      <c r="L182" s="402">
        <v>448688180</v>
      </c>
      <c r="M182" s="372">
        <f t="shared" ref="M182:M187" si="59">L182/(1+I182)</f>
        <v>477377535.74721187</v>
      </c>
      <c r="N182" s="372">
        <f t="shared" ref="N182:N204" si="60">($M182*$N$10)+$M182</f>
        <v>503681037.96688324</v>
      </c>
      <c r="O182" s="372">
        <f t="shared" ref="O182:O187" si="61">L182-N182</f>
        <v>-54992857.966883242</v>
      </c>
      <c r="Q182" s="266"/>
      <c r="S182" s="266"/>
      <c r="T182" s="267"/>
      <c r="U182" s="267"/>
      <c r="V182" s="267"/>
      <c r="W182" s="267"/>
      <c r="X182" s="267"/>
      <c r="Y182" s="266"/>
    </row>
    <row r="183" spans="1:25" s="265" customFormat="1" ht="12" outlineLevel="1" x14ac:dyDescent="0.2">
      <c r="A183" s="409"/>
      <c r="C183" s="120" t="s">
        <v>173</v>
      </c>
      <c r="D183" s="274" t="s">
        <v>105</v>
      </c>
      <c r="E183" s="274">
        <v>1047</v>
      </c>
      <c r="F183" s="274">
        <v>2</v>
      </c>
      <c r="G183" s="275" t="s">
        <v>104</v>
      </c>
      <c r="H183" s="303">
        <v>14310000</v>
      </c>
      <c r="I183" s="315">
        <f t="shared" si="58"/>
        <v>5.499650593990224E-2</v>
      </c>
      <c r="J183" s="303">
        <v>15097000</v>
      </c>
      <c r="K183" s="375">
        <v>0</v>
      </c>
      <c r="L183" s="402">
        <f t="shared" ref="L183:L187" si="62">+K183*J183</f>
        <v>0</v>
      </c>
      <c r="M183" s="372">
        <f t="shared" si="59"/>
        <v>0</v>
      </c>
      <c r="N183" s="372">
        <f t="shared" si="60"/>
        <v>0</v>
      </c>
      <c r="O183" s="372">
        <f t="shared" si="61"/>
        <v>0</v>
      </c>
      <c r="Q183" s="266"/>
      <c r="S183" s="266"/>
      <c r="T183" s="267"/>
      <c r="U183" s="267"/>
      <c r="V183" s="267"/>
      <c r="W183" s="267"/>
      <c r="X183" s="267"/>
      <c r="Y183" s="266"/>
    </row>
    <row r="184" spans="1:25" s="265" customFormat="1" ht="12" outlineLevel="1" x14ac:dyDescent="0.2">
      <c r="A184" s="409">
        <v>13</v>
      </c>
      <c r="C184" s="120" t="s">
        <v>174</v>
      </c>
      <c r="D184" s="274" t="s">
        <v>103</v>
      </c>
      <c r="E184" s="274">
        <v>16878</v>
      </c>
      <c r="F184" s="274">
        <v>2</v>
      </c>
      <c r="G184" s="275" t="s">
        <v>104</v>
      </c>
      <c r="H184" s="303">
        <v>14310000</v>
      </c>
      <c r="I184" s="315">
        <f t="shared" si="58"/>
        <v>1.3277428371768041E-2</v>
      </c>
      <c r="J184" s="303">
        <v>14500000</v>
      </c>
      <c r="K184" s="375">
        <v>75</v>
      </c>
      <c r="L184" s="402">
        <v>1114932870</v>
      </c>
      <c r="M184" s="372">
        <f t="shared" si="59"/>
        <v>1100323404.8068964</v>
      </c>
      <c r="N184" s="372">
        <f t="shared" si="60"/>
        <v>1160951224.4117565</v>
      </c>
      <c r="O184" s="372">
        <f t="shared" si="61"/>
        <v>-46018354.411756516</v>
      </c>
      <c r="Q184" s="266"/>
      <c r="S184" s="266"/>
      <c r="T184" s="267"/>
      <c r="U184" s="267"/>
      <c r="V184" s="267"/>
      <c r="W184" s="267"/>
      <c r="X184" s="267"/>
      <c r="Y184" s="266"/>
    </row>
    <row r="185" spans="1:25" s="265" customFormat="1" ht="12" outlineLevel="1" x14ac:dyDescent="0.2">
      <c r="A185" s="409"/>
      <c r="C185" s="120" t="s">
        <v>174</v>
      </c>
      <c r="D185" s="274" t="s">
        <v>105</v>
      </c>
      <c r="E185" s="274">
        <v>16878</v>
      </c>
      <c r="F185" s="274">
        <v>2</v>
      </c>
      <c r="G185" s="275" t="s">
        <v>104</v>
      </c>
      <c r="H185" s="303">
        <v>14310000</v>
      </c>
      <c r="I185" s="315">
        <f t="shared" si="58"/>
        <v>5.499650593990224E-2</v>
      </c>
      <c r="J185" s="303">
        <v>15097000</v>
      </c>
      <c r="K185" s="375">
        <v>0</v>
      </c>
      <c r="L185" s="402">
        <f t="shared" si="62"/>
        <v>0</v>
      </c>
      <c r="M185" s="372">
        <f t="shared" si="59"/>
        <v>0</v>
      </c>
      <c r="N185" s="372">
        <f t="shared" si="60"/>
        <v>0</v>
      </c>
      <c r="O185" s="372">
        <f t="shared" si="61"/>
        <v>0</v>
      </c>
      <c r="Q185" s="266"/>
      <c r="S185" s="266"/>
      <c r="T185" s="267"/>
      <c r="U185" s="267"/>
      <c r="V185" s="267"/>
      <c r="W185" s="267"/>
      <c r="X185" s="267"/>
      <c r="Y185" s="266"/>
    </row>
    <row r="186" spans="1:25" s="265" customFormat="1" ht="12" outlineLevel="1" x14ac:dyDescent="0.2">
      <c r="A186" s="409">
        <v>14</v>
      </c>
      <c r="C186" s="120" t="s">
        <v>175</v>
      </c>
      <c r="D186" s="274" t="s">
        <v>176</v>
      </c>
      <c r="E186" s="274">
        <v>107496</v>
      </c>
      <c r="F186" s="274">
        <v>2</v>
      </c>
      <c r="G186" s="275" t="s">
        <v>104</v>
      </c>
      <c r="H186" s="303">
        <v>14310000</v>
      </c>
      <c r="I186" s="315">
        <f t="shared" si="58"/>
        <v>6.4849755415793187E-2</v>
      </c>
      <c r="J186" s="303">
        <v>15238000</v>
      </c>
      <c r="K186" s="375">
        <v>0</v>
      </c>
      <c r="L186" s="402">
        <f t="shared" si="62"/>
        <v>0</v>
      </c>
      <c r="M186" s="372">
        <f t="shared" si="59"/>
        <v>0</v>
      </c>
      <c r="N186" s="372">
        <f t="shared" si="60"/>
        <v>0</v>
      </c>
      <c r="O186" s="372">
        <f t="shared" si="61"/>
        <v>0</v>
      </c>
      <c r="Q186" s="266"/>
      <c r="S186" s="266"/>
      <c r="T186" s="267"/>
      <c r="U186" s="267"/>
      <c r="V186" s="267"/>
      <c r="W186" s="267"/>
      <c r="X186" s="267"/>
      <c r="Y186" s="266"/>
    </row>
    <row r="187" spans="1:25" s="265" customFormat="1" ht="12" outlineLevel="1" x14ac:dyDescent="0.2">
      <c r="A187" s="409">
        <v>15</v>
      </c>
      <c r="C187" s="120" t="s">
        <v>177</v>
      </c>
      <c r="D187" s="274" t="s">
        <v>103</v>
      </c>
      <c r="E187" s="274">
        <v>118119</v>
      </c>
      <c r="F187" s="274">
        <v>2</v>
      </c>
      <c r="G187" s="275" t="s">
        <v>104</v>
      </c>
      <c r="H187" s="303">
        <v>13450000</v>
      </c>
      <c r="I187" s="315">
        <f t="shared" si="58"/>
        <v>0</v>
      </c>
      <c r="J187" s="303">
        <v>13450000</v>
      </c>
      <c r="K187" s="375">
        <v>0</v>
      </c>
      <c r="L187" s="402">
        <f t="shared" si="62"/>
        <v>0</v>
      </c>
      <c r="M187" s="372">
        <f t="shared" si="59"/>
        <v>0</v>
      </c>
      <c r="N187" s="372">
        <f t="shared" si="60"/>
        <v>0</v>
      </c>
      <c r="O187" s="372">
        <f t="shared" si="61"/>
        <v>0</v>
      </c>
      <c r="Q187" s="266"/>
      <c r="S187" s="266"/>
      <c r="T187" s="267"/>
      <c r="U187" s="267"/>
      <c r="V187" s="267"/>
      <c r="W187" s="267"/>
      <c r="X187" s="267"/>
      <c r="Y187" s="266"/>
    </row>
    <row r="188" spans="1:25" s="265" customFormat="1" ht="12" outlineLevel="1" x14ac:dyDescent="0.2">
      <c r="A188" s="409">
        <v>16</v>
      </c>
      <c r="C188" s="120" t="s">
        <v>178</v>
      </c>
      <c r="D188" s="274" t="s">
        <v>176</v>
      </c>
      <c r="E188" s="274">
        <v>53920</v>
      </c>
      <c r="F188" s="274">
        <v>3</v>
      </c>
      <c r="G188" s="275" t="s">
        <v>104</v>
      </c>
      <c r="H188" s="303">
        <v>14107000</v>
      </c>
      <c r="I188" s="315">
        <f t="shared" si="58"/>
        <v>6.4861416318140019E-2</v>
      </c>
      <c r="J188" s="303">
        <v>15022000</v>
      </c>
      <c r="K188" s="375">
        <v>0</v>
      </c>
      <c r="L188" s="402">
        <f t="shared" ref="L188:L204" si="63">+K188*J188</f>
        <v>0</v>
      </c>
      <c r="M188" s="372">
        <f t="shared" ref="M188:M204" si="64">L188/(1+I188)</f>
        <v>0</v>
      </c>
      <c r="N188" s="372">
        <f t="shared" si="60"/>
        <v>0</v>
      </c>
      <c r="O188" s="372">
        <f t="shared" ref="O188:O204" si="65">L188-N188</f>
        <v>0</v>
      </c>
      <c r="Q188" s="266"/>
      <c r="S188" s="266"/>
      <c r="T188" s="267"/>
      <c r="U188" s="267"/>
      <c r="V188" s="267"/>
      <c r="W188" s="267"/>
      <c r="X188" s="267"/>
      <c r="Y188" s="266"/>
    </row>
    <row r="189" spans="1:25" s="265" customFormat="1" ht="12" outlineLevel="1" x14ac:dyDescent="0.2">
      <c r="A189" s="409">
        <v>17</v>
      </c>
      <c r="C189" s="120" t="s">
        <v>179</v>
      </c>
      <c r="D189" s="274" t="s">
        <v>103</v>
      </c>
      <c r="E189" s="274">
        <v>105459</v>
      </c>
      <c r="F189" s="274">
        <v>2</v>
      </c>
      <c r="G189" s="275" t="s">
        <v>104</v>
      </c>
      <c r="H189" s="303">
        <v>14310000</v>
      </c>
      <c r="I189" s="315">
        <f t="shared" si="58"/>
        <v>-4.2627533193570932E-2</v>
      </c>
      <c r="J189" s="303">
        <v>13700000</v>
      </c>
      <c r="K189" s="375">
        <v>10</v>
      </c>
      <c r="L189" s="402">
        <f t="shared" si="63"/>
        <v>137000000</v>
      </c>
      <c r="M189" s="372">
        <f t="shared" si="64"/>
        <v>143100000</v>
      </c>
      <c r="N189" s="372">
        <f t="shared" si="60"/>
        <v>150984810</v>
      </c>
      <c r="O189" s="372">
        <f t="shared" si="65"/>
        <v>-13984810</v>
      </c>
      <c r="Q189" s="266"/>
      <c r="S189" s="266"/>
      <c r="T189" s="267"/>
      <c r="U189" s="267"/>
      <c r="V189" s="267"/>
      <c r="W189" s="267"/>
      <c r="X189" s="267"/>
      <c r="Y189" s="266"/>
    </row>
    <row r="190" spans="1:25" s="265" customFormat="1" ht="12" outlineLevel="1" x14ac:dyDescent="0.2">
      <c r="A190" s="409"/>
      <c r="C190" s="120" t="s">
        <v>179</v>
      </c>
      <c r="D190" s="274" t="s">
        <v>176</v>
      </c>
      <c r="E190" s="274">
        <v>105459</v>
      </c>
      <c r="F190" s="274">
        <v>2</v>
      </c>
      <c r="G190" s="275" t="s">
        <v>104</v>
      </c>
      <c r="H190" s="303">
        <v>14310000</v>
      </c>
      <c r="I190" s="315">
        <f t="shared" si="58"/>
        <v>5.499650593990224E-2</v>
      </c>
      <c r="J190" s="303">
        <v>15097000</v>
      </c>
      <c r="K190" s="375">
        <v>0</v>
      </c>
      <c r="L190" s="402">
        <f t="shared" si="63"/>
        <v>0</v>
      </c>
      <c r="M190" s="372">
        <f t="shared" si="64"/>
        <v>0</v>
      </c>
      <c r="N190" s="372">
        <f t="shared" si="60"/>
        <v>0</v>
      </c>
      <c r="O190" s="372">
        <f t="shared" si="65"/>
        <v>0</v>
      </c>
      <c r="Q190" s="266"/>
      <c r="S190" s="266"/>
      <c r="T190" s="267"/>
      <c r="U190" s="267"/>
      <c r="V190" s="267"/>
      <c r="W190" s="267"/>
      <c r="X190" s="267"/>
      <c r="Y190" s="266"/>
    </row>
    <row r="191" spans="1:25" s="265" customFormat="1" ht="12" outlineLevel="1" x14ac:dyDescent="0.2">
      <c r="A191" s="409">
        <v>18</v>
      </c>
      <c r="C191" s="120" t="s">
        <v>180</v>
      </c>
      <c r="D191" s="274" t="s">
        <v>103</v>
      </c>
      <c r="E191" s="274">
        <v>105459</v>
      </c>
      <c r="F191" s="274">
        <v>2</v>
      </c>
      <c r="G191" s="275" t="s">
        <v>104</v>
      </c>
      <c r="H191" s="303">
        <v>11912000</v>
      </c>
      <c r="I191" s="315">
        <f t="shared" si="58"/>
        <v>0</v>
      </c>
      <c r="J191" s="303">
        <v>11912000</v>
      </c>
      <c r="K191" s="375">
        <v>0</v>
      </c>
      <c r="L191" s="402">
        <f t="shared" si="63"/>
        <v>0</v>
      </c>
      <c r="M191" s="372">
        <f t="shared" si="64"/>
        <v>0</v>
      </c>
      <c r="N191" s="372">
        <f t="shared" si="60"/>
        <v>0</v>
      </c>
      <c r="O191" s="372">
        <f t="shared" si="65"/>
        <v>0</v>
      </c>
      <c r="Q191" s="266"/>
      <c r="S191" s="266"/>
      <c r="T191" s="267"/>
      <c r="U191" s="267"/>
      <c r="V191" s="267"/>
      <c r="W191" s="267"/>
      <c r="X191" s="267"/>
      <c r="Y191" s="266"/>
    </row>
    <row r="192" spans="1:25" s="265" customFormat="1" ht="12" outlineLevel="1" x14ac:dyDescent="0.2">
      <c r="A192" s="409">
        <v>19</v>
      </c>
      <c r="C192" s="274" t="s">
        <v>181</v>
      </c>
      <c r="D192" s="274" t="s">
        <v>103</v>
      </c>
      <c r="E192" s="274">
        <v>117021</v>
      </c>
      <c r="F192" s="274">
        <v>3</v>
      </c>
      <c r="G192" s="275" t="s">
        <v>104</v>
      </c>
      <c r="H192" s="303">
        <v>14823000</v>
      </c>
      <c r="I192" s="315">
        <f t="shared" si="58"/>
        <v>-0.26296970923564733</v>
      </c>
      <c r="J192" s="303">
        <v>10925000</v>
      </c>
      <c r="K192" s="375">
        <v>11</v>
      </c>
      <c r="L192" s="402">
        <f t="shared" si="63"/>
        <v>120175000</v>
      </c>
      <c r="M192" s="372">
        <f t="shared" si="64"/>
        <v>163053000</v>
      </c>
      <c r="N192" s="372">
        <f t="shared" si="60"/>
        <v>172037220.30000001</v>
      </c>
      <c r="O192" s="372">
        <f t="shared" si="65"/>
        <v>-51862220.300000012</v>
      </c>
      <c r="Q192" s="266"/>
      <c r="S192" s="266"/>
      <c r="T192" s="267"/>
      <c r="U192" s="267"/>
      <c r="V192" s="267"/>
      <c r="W192" s="267"/>
      <c r="X192" s="267"/>
      <c r="Y192" s="266"/>
    </row>
    <row r="193" spans="1:25" s="265" customFormat="1" ht="12" outlineLevel="1" x14ac:dyDescent="0.2">
      <c r="A193" s="409"/>
      <c r="C193" s="274" t="s">
        <v>181</v>
      </c>
      <c r="D193" s="274" t="s">
        <v>176</v>
      </c>
      <c r="E193" s="274">
        <v>117021</v>
      </c>
      <c r="F193" s="274">
        <v>3</v>
      </c>
      <c r="G193" s="275" t="s">
        <v>104</v>
      </c>
      <c r="H193" s="303">
        <v>14823000</v>
      </c>
      <c r="I193" s="315">
        <f t="shared" si="58"/>
        <v>5.4982122377386533E-2</v>
      </c>
      <c r="J193" s="303">
        <v>15638000</v>
      </c>
      <c r="K193" s="375">
        <v>0</v>
      </c>
      <c r="L193" s="402">
        <f t="shared" si="63"/>
        <v>0</v>
      </c>
      <c r="M193" s="372">
        <f t="shared" si="64"/>
        <v>0</v>
      </c>
      <c r="N193" s="372">
        <f t="shared" si="60"/>
        <v>0</v>
      </c>
      <c r="O193" s="372">
        <f t="shared" si="65"/>
        <v>0</v>
      </c>
      <c r="Q193" s="266"/>
      <c r="S193" s="266"/>
      <c r="T193" s="267"/>
      <c r="U193" s="267"/>
      <c r="V193" s="267"/>
      <c r="W193" s="267"/>
      <c r="X193" s="267"/>
      <c r="Y193" s="266"/>
    </row>
    <row r="194" spans="1:25" s="265" customFormat="1" ht="12" outlineLevel="1" x14ac:dyDescent="0.2">
      <c r="A194" s="409">
        <v>20</v>
      </c>
      <c r="C194" s="120" t="s">
        <v>182</v>
      </c>
      <c r="D194" s="274" t="s">
        <v>103</v>
      </c>
      <c r="E194" s="274">
        <v>103306</v>
      </c>
      <c r="F194" s="274">
        <v>4</v>
      </c>
      <c r="G194" s="275" t="s">
        <v>104</v>
      </c>
      <c r="H194" s="303">
        <v>14823000</v>
      </c>
      <c r="I194" s="315">
        <f t="shared" si="58"/>
        <v>-2.1790460770424347E-2</v>
      </c>
      <c r="J194" s="303">
        <v>14500000</v>
      </c>
      <c r="K194" s="375">
        <v>75</v>
      </c>
      <c r="L194" s="402">
        <v>1120651638</v>
      </c>
      <c r="M194" s="372">
        <f t="shared" si="64"/>
        <v>1145615119.3154483</v>
      </c>
      <c r="N194" s="372">
        <f t="shared" si="60"/>
        <v>1208738512.3897295</v>
      </c>
      <c r="O194" s="372">
        <f t="shared" si="65"/>
        <v>-88086874.3897295</v>
      </c>
      <c r="Q194" s="266"/>
      <c r="S194" s="266"/>
      <c r="T194" s="267"/>
      <c r="U194" s="267"/>
      <c r="V194" s="267"/>
      <c r="W194" s="267"/>
      <c r="X194" s="267"/>
      <c r="Y194" s="266"/>
    </row>
    <row r="195" spans="1:25" s="265" customFormat="1" ht="12" outlineLevel="1" x14ac:dyDescent="0.2">
      <c r="A195" s="409"/>
      <c r="C195" s="120" t="s">
        <v>182</v>
      </c>
      <c r="D195" s="274" t="s">
        <v>176</v>
      </c>
      <c r="E195" s="274">
        <v>103306</v>
      </c>
      <c r="F195" s="274">
        <v>4</v>
      </c>
      <c r="G195" s="275" t="s">
        <v>104</v>
      </c>
      <c r="H195" s="303">
        <v>14823000</v>
      </c>
      <c r="I195" s="315">
        <f t="shared" si="58"/>
        <v>5.4982122377386533E-2</v>
      </c>
      <c r="J195" s="303">
        <v>15638000</v>
      </c>
      <c r="K195" s="375">
        <v>0</v>
      </c>
      <c r="L195" s="402">
        <f t="shared" si="63"/>
        <v>0</v>
      </c>
      <c r="M195" s="372">
        <f t="shared" si="64"/>
        <v>0</v>
      </c>
      <c r="N195" s="372">
        <f t="shared" si="60"/>
        <v>0</v>
      </c>
      <c r="O195" s="372">
        <f t="shared" si="65"/>
        <v>0</v>
      </c>
      <c r="Q195" s="266"/>
      <c r="S195" s="266"/>
      <c r="T195" s="267"/>
      <c r="U195" s="267"/>
      <c r="V195" s="267"/>
      <c r="W195" s="267"/>
      <c r="X195" s="267"/>
      <c r="Y195" s="266"/>
    </row>
    <row r="196" spans="1:25" s="265" customFormat="1" ht="12" outlineLevel="1" x14ac:dyDescent="0.2">
      <c r="A196" s="409">
        <v>21</v>
      </c>
      <c r="C196" s="120" t="s">
        <v>183</v>
      </c>
      <c r="D196" s="274" t="s">
        <v>103</v>
      </c>
      <c r="E196" s="356">
        <v>105373</v>
      </c>
      <c r="F196" s="274">
        <v>3</v>
      </c>
      <c r="G196" s="275" t="s">
        <v>104</v>
      </c>
      <c r="H196" s="303">
        <v>14823000</v>
      </c>
      <c r="I196" s="315">
        <f t="shared" si="58"/>
        <v>-7.5760642245159548E-2</v>
      </c>
      <c r="J196" s="303">
        <v>13700000</v>
      </c>
      <c r="K196" s="375">
        <v>36</v>
      </c>
      <c r="L196" s="402">
        <v>497935948</v>
      </c>
      <c r="M196" s="372">
        <f t="shared" si="64"/>
        <v>538752157.46014595</v>
      </c>
      <c r="N196" s="372">
        <f t="shared" si="60"/>
        <v>568437401.3362</v>
      </c>
      <c r="O196" s="372">
        <f t="shared" si="65"/>
        <v>-70501453.336199999</v>
      </c>
      <c r="Q196" s="266"/>
      <c r="S196" s="266"/>
      <c r="T196" s="267"/>
      <c r="U196" s="267"/>
      <c r="V196" s="267"/>
      <c r="W196" s="267"/>
      <c r="X196" s="267"/>
      <c r="Y196" s="266"/>
    </row>
    <row r="197" spans="1:25" s="265" customFormat="1" ht="12" outlineLevel="1" x14ac:dyDescent="0.2">
      <c r="A197" s="409"/>
      <c r="C197" s="120" t="s">
        <v>183</v>
      </c>
      <c r="D197" s="274" t="s">
        <v>176</v>
      </c>
      <c r="E197" s="356">
        <v>105373</v>
      </c>
      <c r="F197" s="274">
        <v>3</v>
      </c>
      <c r="G197" s="275" t="s">
        <v>104</v>
      </c>
      <c r="H197" s="303">
        <v>14823000</v>
      </c>
      <c r="I197" s="315">
        <f t="shared" si="58"/>
        <v>5.4982122377386533E-2</v>
      </c>
      <c r="J197" s="303">
        <v>15638000</v>
      </c>
      <c r="K197" s="375">
        <v>0</v>
      </c>
      <c r="L197" s="402">
        <f t="shared" si="63"/>
        <v>0</v>
      </c>
      <c r="M197" s="372">
        <f t="shared" si="64"/>
        <v>0</v>
      </c>
      <c r="N197" s="372">
        <f t="shared" si="60"/>
        <v>0</v>
      </c>
      <c r="O197" s="372">
        <f t="shared" si="65"/>
        <v>0</v>
      </c>
      <c r="Q197" s="266"/>
      <c r="S197" s="266"/>
      <c r="T197" s="267"/>
      <c r="U197" s="267"/>
      <c r="V197" s="267"/>
      <c r="W197" s="267"/>
      <c r="X197" s="267"/>
      <c r="Y197" s="266"/>
    </row>
    <row r="198" spans="1:25" s="265" customFormat="1" ht="12" outlineLevel="1" x14ac:dyDescent="0.2">
      <c r="A198" s="409">
        <v>22</v>
      </c>
      <c r="C198" s="290" t="s">
        <v>184</v>
      </c>
      <c r="D198" s="274" t="s">
        <v>103</v>
      </c>
      <c r="E198" s="274">
        <v>110671</v>
      </c>
      <c r="F198" s="330">
        <v>3</v>
      </c>
      <c r="G198" s="275" t="s">
        <v>104</v>
      </c>
      <c r="H198" s="303">
        <v>10116000</v>
      </c>
      <c r="I198" s="315">
        <f t="shared" si="58"/>
        <v>3.7959667852906387E-2</v>
      </c>
      <c r="J198" s="303">
        <v>10500000</v>
      </c>
      <c r="K198" s="375">
        <v>240</v>
      </c>
      <c r="L198" s="402">
        <v>2552320620</v>
      </c>
      <c r="M198" s="372">
        <f t="shared" si="64"/>
        <v>2458978608.7542853</v>
      </c>
      <c r="N198" s="372">
        <f t="shared" si="60"/>
        <v>2594468330.0966463</v>
      </c>
      <c r="O198" s="372">
        <f t="shared" si="65"/>
        <v>-42147710.096646309</v>
      </c>
      <c r="Q198" s="266"/>
      <c r="S198" s="266"/>
      <c r="T198" s="267"/>
      <c r="U198" s="267"/>
      <c r="V198" s="267"/>
      <c r="W198" s="267"/>
      <c r="X198" s="267"/>
      <c r="Y198" s="266"/>
    </row>
    <row r="199" spans="1:25" s="265" customFormat="1" ht="12" outlineLevel="1" x14ac:dyDescent="0.2">
      <c r="A199" s="409"/>
      <c r="C199" s="290" t="s">
        <v>184</v>
      </c>
      <c r="D199" s="274" t="s">
        <v>176</v>
      </c>
      <c r="E199" s="274">
        <v>110671</v>
      </c>
      <c r="F199" s="347">
        <v>3</v>
      </c>
      <c r="G199" s="275" t="s">
        <v>104</v>
      </c>
      <c r="H199" s="303">
        <v>10116000</v>
      </c>
      <c r="I199" s="315">
        <f t="shared" si="58"/>
        <v>5.4962435745353977E-2</v>
      </c>
      <c r="J199" s="303">
        <v>10672000</v>
      </c>
      <c r="K199" s="375">
        <v>0</v>
      </c>
      <c r="L199" s="402">
        <f t="shared" si="63"/>
        <v>0</v>
      </c>
      <c r="M199" s="372">
        <f t="shared" si="64"/>
        <v>0</v>
      </c>
      <c r="N199" s="372">
        <f t="shared" si="60"/>
        <v>0</v>
      </c>
      <c r="O199" s="372">
        <f t="shared" si="65"/>
        <v>0</v>
      </c>
      <c r="Q199" s="266"/>
      <c r="S199" s="266"/>
      <c r="T199" s="267"/>
      <c r="U199" s="267"/>
      <c r="V199" s="267"/>
      <c r="W199" s="267"/>
      <c r="X199" s="267"/>
      <c r="Y199" s="266"/>
    </row>
    <row r="200" spans="1:25" s="265" customFormat="1" ht="12" outlineLevel="1" x14ac:dyDescent="0.2">
      <c r="A200" s="409">
        <v>23</v>
      </c>
      <c r="C200" s="290" t="s">
        <v>185</v>
      </c>
      <c r="D200" s="308" t="s">
        <v>103</v>
      </c>
      <c r="E200" s="274">
        <v>108348</v>
      </c>
      <c r="F200" s="330">
        <v>4</v>
      </c>
      <c r="G200" s="275" t="s">
        <v>104</v>
      </c>
      <c r="H200" s="303">
        <v>11625000</v>
      </c>
      <c r="I200" s="315">
        <f t="shared" si="58"/>
        <v>0</v>
      </c>
      <c r="J200" s="303">
        <v>11625000</v>
      </c>
      <c r="K200" s="375">
        <v>15</v>
      </c>
      <c r="L200" s="402">
        <v>179025000</v>
      </c>
      <c r="M200" s="372">
        <f t="shared" si="64"/>
        <v>179025000</v>
      </c>
      <c r="N200" s="372">
        <f t="shared" si="60"/>
        <v>188889277.5</v>
      </c>
      <c r="O200" s="372">
        <f t="shared" si="65"/>
        <v>-9864277.5</v>
      </c>
      <c r="Q200" s="266"/>
      <c r="S200" s="266"/>
      <c r="T200" s="267"/>
      <c r="U200" s="267"/>
      <c r="V200" s="267"/>
      <c r="W200" s="267"/>
      <c r="X200" s="267"/>
      <c r="Y200" s="266"/>
    </row>
    <row r="201" spans="1:25" s="265" customFormat="1" ht="12" outlineLevel="1" x14ac:dyDescent="0.2">
      <c r="A201" s="409"/>
      <c r="C201" s="290" t="s">
        <v>186</v>
      </c>
      <c r="D201" s="308" t="s">
        <v>176</v>
      </c>
      <c r="E201" s="274">
        <v>108348</v>
      </c>
      <c r="F201" s="347">
        <v>4</v>
      </c>
      <c r="G201" s="275" t="s">
        <v>104</v>
      </c>
      <c r="H201" s="303">
        <v>11625000</v>
      </c>
      <c r="I201" s="315">
        <f t="shared" si="58"/>
        <v>5.4967741935483927E-2</v>
      </c>
      <c r="J201" s="303">
        <v>12264000</v>
      </c>
      <c r="K201" s="375">
        <v>0</v>
      </c>
      <c r="L201" s="402">
        <f t="shared" si="63"/>
        <v>0</v>
      </c>
      <c r="M201" s="372">
        <f t="shared" si="64"/>
        <v>0</v>
      </c>
      <c r="N201" s="372">
        <f t="shared" si="60"/>
        <v>0</v>
      </c>
      <c r="O201" s="372">
        <f t="shared" si="65"/>
        <v>0</v>
      </c>
      <c r="Q201" s="266"/>
      <c r="S201" s="266"/>
      <c r="T201" s="267"/>
      <c r="U201" s="267"/>
      <c r="V201" s="267"/>
      <c r="W201" s="267"/>
      <c r="X201" s="267"/>
      <c r="Y201" s="266"/>
    </row>
    <row r="202" spans="1:25" s="265" customFormat="1" ht="12" outlineLevel="1" x14ac:dyDescent="0.2">
      <c r="A202" s="409">
        <v>24</v>
      </c>
      <c r="C202" s="290" t="s">
        <v>187</v>
      </c>
      <c r="D202" s="274" t="s">
        <v>103</v>
      </c>
      <c r="E202" s="274">
        <v>108689</v>
      </c>
      <c r="F202" s="330">
        <v>10</v>
      </c>
      <c r="G202" s="275" t="s">
        <v>104</v>
      </c>
      <c r="H202" s="303">
        <v>24483000</v>
      </c>
      <c r="I202" s="315">
        <f t="shared" si="58"/>
        <v>0</v>
      </c>
      <c r="J202" s="303">
        <v>24483000</v>
      </c>
      <c r="K202" s="375">
        <v>9</v>
      </c>
      <c r="L202" s="402">
        <v>273202056</v>
      </c>
      <c r="M202" s="372">
        <f t="shared" si="64"/>
        <v>273202056</v>
      </c>
      <c r="N202" s="372">
        <f t="shared" si="60"/>
        <v>288255489.28560001</v>
      </c>
      <c r="O202" s="372">
        <f t="shared" si="65"/>
        <v>-15053433.285600007</v>
      </c>
      <c r="Q202" s="266"/>
      <c r="S202" s="266"/>
      <c r="T202" s="267"/>
      <c r="U202" s="267"/>
      <c r="V202" s="267"/>
      <c r="W202" s="267"/>
      <c r="X202" s="267"/>
      <c r="Y202" s="266"/>
    </row>
    <row r="203" spans="1:25" s="265" customFormat="1" ht="12" outlineLevel="1" x14ac:dyDescent="0.2">
      <c r="A203" s="409"/>
      <c r="C203" s="290" t="s">
        <v>187</v>
      </c>
      <c r="D203" s="274" t="s">
        <v>105</v>
      </c>
      <c r="E203" s="274">
        <v>108689</v>
      </c>
      <c r="F203" s="330">
        <v>10</v>
      </c>
      <c r="G203" s="275" t="s">
        <v>104</v>
      </c>
      <c r="H203" s="303">
        <v>24483000</v>
      </c>
      <c r="I203" s="315">
        <f t="shared" si="58"/>
        <v>5.4976922762733249E-2</v>
      </c>
      <c r="J203" s="303">
        <v>25829000</v>
      </c>
      <c r="K203" s="375">
        <v>0</v>
      </c>
      <c r="L203" s="402">
        <f t="shared" si="63"/>
        <v>0</v>
      </c>
      <c r="M203" s="372">
        <f t="shared" si="64"/>
        <v>0</v>
      </c>
      <c r="N203" s="372">
        <f t="shared" si="60"/>
        <v>0</v>
      </c>
      <c r="O203" s="372">
        <f t="shared" si="65"/>
        <v>0</v>
      </c>
      <c r="Q203" s="266"/>
      <c r="S203" s="266"/>
      <c r="T203" s="267"/>
      <c r="U203" s="267"/>
      <c r="V203" s="267"/>
      <c r="W203" s="267"/>
      <c r="X203" s="267"/>
      <c r="Y203" s="266"/>
    </row>
    <row r="204" spans="1:25" s="265" customFormat="1" ht="12" outlineLevel="1" x14ac:dyDescent="0.2">
      <c r="A204" s="409"/>
      <c r="C204" s="290" t="s">
        <v>187</v>
      </c>
      <c r="D204" s="274" t="s">
        <v>188</v>
      </c>
      <c r="E204" s="274">
        <v>108689</v>
      </c>
      <c r="F204" s="347">
        <v>10</v>
      </c>
      <c r="G204" s="275" t="s">
        <v>104</v>
      </c>
      <c r="H204" s="303">
        <v>24253000</v>
      </c>
      <c r="I204" s="315">
        <f t="shared" si="58"/>
        <v>5.4962272708530824E-2</v>
      </c>
      <c r="J204" s="303">
        <v>25586000</v>
      </c>
      <c r="K204" s="369">
        <v>0</v>
      </c>
      <c r="L204" s="402">
        <f t="shared" si="63"/>
        <v>0</v>
      </c>
      <c r="M204" s="376">
        <f t="shared" si="64"/>
        <v>0</v>
      </c>
      <c r="N204" s="376">
        <f t="shared" si="60"/>
        <v>0</v>
      </c>
      <c r="O204" s="376">
        <f t="shared" si="65"/>
        <v>0</v>
      </c>
      <c r="Q204" s="266"/>
      <c r="S204" s="266"/>
      <c r="T204" s="267"/>
      <c r="U204" s="267"/>
      <c r="V204" s="267"/>
      <c r="W204" s="267"/>
      <c r="X204" s="267"/>
      <c r="Y204" s="266"/>
    </row>
    <row r="205" spans="1:25" s="265" customFormat="1" ht="12" outlineLevel="1" x14ac:dyDescent="0.2">
      <c r="A205" s="409"/>
      <c r="C205" s="304"/>
      <c r="D205" s="328"/>
      <c r="E205" s="357"/>
      <c r="F205" s="358"/>
      <c r="G205" s="349"/>
      <c r="H205" s="350"/>
      <c r="I205" s="396"/>
      <c r="J205" s="350"/>
      <c r="K205" s="384"/>
      <c r="L205" s="405"/>
      <c r="M205" s="385"/>
      <c r="N205" s="385"/>
      <c r="O205" s="385"/>
      <c r="Q205" s="266"/>
      <c r="S205" s="266"/>
      <c r="T205" s="267"/>
      <c r="U205" s="267"/>
      <c r="V205" s="267"/>
      <c r="W205" s="267"/>
      <c r="X205" s="267"/>
      <c r="Y205" s="266"/>
    </row>
    <row r="206" spans="1:25" s="133" customFormat="1" ht="12.75" outlineLevel="1" x14ac:dyDescent="0.2">
      <c r="A206" s="408"/>
      <c r="C206" s="54" t="s">
        <v>118</v>
      </c>
      <c r="D206" s="324"/>
      <c r="E206" s="359"/>
      <c r="F206" s="360"/>
      <c r="G206" s="325"/>
      <c r="H206" s="159"/>
      <c r="I206" s="396"/>
      <c r="J206" s="279"/>
      <c r="K206" s="386"/>
      <c r="L206" s="386"/>
      <c r="M206" s="386"/>
      <c r="N206" s="386"/>
      <c r="O206" s="386"/>
      <c r="Q206" s="268"/>
      <c r="S206" s="268"/>
      <c r="T206" s="269"/>
      <c r="U206" s="269"/>
      <c r="V206" s="269"/>
      <c r="W206" s="269"/>
      <c r="X206" s="269"/>
      <c r="Y206" s="268"/>
    </row>
    <row r="207" spans="1:25" s="133" customFormat="1" ht="12" outlineLevel="1" x14ac:dyDescent="0.2">
      <c r="A207" s="408">
        <v>25</v>
      </c>
      <c r="C207" s="291" t="s">
        <v>189</v>
      </c>
      <c r="D207" s="308" t="s">
        <v>103</v>
      </c>
      <c r="E207" s="274">
        <v>1046</v>
      </c>
      <c r="F207" s="347">
        <v>2</v>
      </c>
      <c r="G207" s="275" t="s">
        <v>104</v>
      </c>
      <c r="H207" s="301">
        <v>8841000</v>
      </c>
      <c r="I207" s="315">
        <f>(J207/H207)-1</f>
        <v>-0.10304264223504134</v>
      </c>
      <c r="J207" s="301">
        <v>7930000</v>
      </c>
      <c r="K207" s="375">
        <v>36</v>
      </c>
      <c r="L207" s="402">
        <v>289048500</v>
      </c>
      <c r="M207" s="372">
        <f t="shared" ref="M207:M212" si="66">L207/(1+I207)</f>
        <v>322254450</v>
      </c>
      <c r="N207" s="372">
        <f t="shared" ref="N207:N239" si="67">($M207*$N$10)+$M207</f>
        <v>340010670.19499999</v>
      </c>
      <c r="O207" s="372">
        <f t="shared" ref="O207:O212" si="68">L207-N207</f>
        <v>-50962170.194999993</v>
      </c>
      <c r="Q207" s="268"/>
      <c r="S207" s="268"/>
      <c r="T207" s="269"/>
      <c r="U207" s="269"/>
      <c r="V207" s="269"/>
      <c r="W207" s="269"/>
      <c r="X207" s="269"/>
      <c r="Y207" s="268"/>
    </row>
    <row r="208" spans="1:25" s="133" customFormat="1" ht="12" outlineLevel="1" x14ac:dyDescent="0.2">
      <c r="A208" s="408"/>
      <c r="C208" s="291" t="s">
        <v>189</v>
      </c>
      <c r="D208" s="308" t="s">
        <v>176</v>
      </c>
      <c r="E208" s="274">
        <v>1046</v>
      </c>
      <c r="F208" s="330">
        <v>2</v>
      </c>
      <c r="G208" s="275" t="s">
        <v>104</v>
      </c>
      <c r="H208" s="301">
        <v>8841000</v>
      </c>
      <c r="I208" s="315">
        <f>(J208/H208)-1</f>
        <v>5.4971157108924418E-2</v>
      </c>
      <c r="J208" s="301">
        <v>9327000</v>
      </c>
      <c r="K208" s="375">
        <v>0</v>
      </c>
      <c r="L208" s="402">
        <f t="shared" ref="L208:L212" si="69">+K208*J208</f>
        <v>0</v>
      </c>
      <c r="M208" s="372">
        <f t="shared" si="66"/>
        <v>0</v>
      </c>
      <c r="N208" s="372">
        <f t="shared" si="67"/>
        <v>0</v>
      </c>
      <c r="O208" s="372">
        <f t="shared" si="68"/>
        <v>0</v>
      </c>
      <c r="Q208" s="268"/>
      <c r="S208" s="268"/>
      <c r="T208" s="269"/>
      <c r="U208" s="269"/>
      <c r="V208" s="269"/>
      <c r="W208" s="269"/>
      <c r="X208" s="269"/>
      <c r="Y208" s="268"/>
    </row>
    <row r="209" spans="1:25" s="265" customFormat="1" ht="12" outlineLevel="1" x14ac:dyDescent="0.2">
      <c r="A209" s="409">
        <v>26</v>
      </c>
      <c r="C209" s="291" t="s">
        <v>190</v>
      </c>
      <c r="D209" s="308" t="s">
        <v>103</v>
      </c>
      <c r="E209" s="274">
        <v>8663</v>
      </c>
      <c r="F209" s="330">
        <v>2</v>
      </c>
      <c r="G209" s="275" t="s">
        <v>104</v>
      </c>
      <c r="H209" s="301">
        <v>15399000</v>
      </c>
      <c r="I209" s="315">
        <f>(J209/H209)-1</f>
        <v>-0.1031885187349828</v>
      </c>
      <c r="J209" s="301">
        <v>13810000</v>
      </c>
      <c r="K209" s="375">
        <v>36</v>
      </c>
      <c r="L209" s="402">
        <v>505446000</v>
      </c>
      <c r="M209" s="372">
        <f t="shared" si="66"/>
        <v>563603400</v>
      </c>
      <c r="N209" s="372">
        <f t="shared" si="67"/>
        <v>594657947.34000003</v>
      </c>
      <c r="O209" s="372">
        <f t="shared" si="68"/>
        <v>-89211947.340000033</v>
      </c>
      <c r="Q209" s="266"/>
      <c r="S209" s="266"/>
      <c r="T209" s="267"/>
      <c r="U209" s="267"/>
      <c r="V209" s="267"/>
      <c r="W209" s="267"/>
      <c r="X209" s="267"/>
      <c r="Y209" s="266"/>
    </row>
    <row r="210" spans="1:25" s="265" customFormat="1" ht="12" outlineLevel="1" x14ac:dyDescent="0.2">
      <c r="A210" s="409"/>
      <c r="C210" s="291" t="s">
        <v>190</v>
      </c>
      <c r="D210" s="308" t="s">
        <v>176</v>
      </c>
      <c r="E210" s="274">
        <v>8663</v>
      </c>
      <c r="F210" s="330">
        <v>2</v>
      </c>
      <c r="G210" s="275" t="s">
        <v>104</v>
      </c>
      <c r="H210" s="301">
        <v>15399000</v>
      </c>
      <c r="I210" s="315">
        <f>(J210/H210)-1</f>
        <v>5.4938632378725982E-2</v>
      </c>
      <c r="J210" s="301">
        <v>16245000</v>
      </c>
      <c r="K210" s="375">
        <v>0</v>
      </c>
      <c r="L210" s="402">
        <f t="shared" si="69"/>
        <v>0</v>
      </c>
      <c r="M210" s="372">
        <f t="shared" si="66"/>
        <v>0</v>
      </c>
      <c r="N210" s="372">
        <f t="shared" si="67"/>
        <v>0</v>
      </c>
      <c r="O210" s="372">
        <f t="shared" si="68"/>
        <v>0</v>
      </c>
      <c r="Q210" s="266"/>
      <c r="S210" s="266"/>
      <c r="T210" s="267"/>
      <c r="U210" s="267"/>
      <c r="V210" s="267"/>
      <c r="W210" s="267"/>
      <c r="X210" s="267"/>
      <c r="Y210" s="266"/>
    </row>
    <row r="211" spans="1:25" s="265" customFormat="1" ht="12" customHeight="1" outlineLevel="1" x14ac:dyDescent="0.2">
      <c r="A211" s="409">
        <v>27</v>
      </c>
      <c r="C211" s="292" t="s">
        <v>191</v>
      </c>
      <c r="D211" s="308" t="s">
        <v>103</v>
      </c>
      <c r="E211" s="274">
        <v>52218</v>
      </c>
      <c r="F211" s="330">
        <v>2</v>
      </c>
      <c r="G211" s="275" t="s">
        <v>104</v>
      </c>
      <c r="H211" s="301">
        <v>12365000</v>
      </c>
      <c r="I211" s="315">
        <f>(J211/H211)-1</f>
        <v>-0.11443590780428625</v>
      </c>
      <c r="J211" s="301">
        <v>10950000</v>
      </c>
      <c r="K211" s="375">
        <v>54</v>
      </c>
      <c r="L211" s="402">
        <v>594585000</v>
      </c>
      <c r="M211" s="372">
        <f t="shared" si="66"/>
        <v>671419500</v>
      </c>
      <c r="N211" s="372">
        <f t="shared" si="67"/>
        <v>708414714.45000005</v>
      </c>
      <c r="O211" s="372">
        <f t="shared" si="68"/>
        <v>-113829714.45000005</v>
      </c>
      <c r="Q211" s="266"/>
      <c r="S211" s="266"/>
      <c r="T211" s="267"/>
      <c r="U211" s="267"/>
      <c r="V211" s="267"/>
      <c r="W211" s="267"/>
      <c r="X211" s="267"/>
      <c r="Y211" s="266"/>
    </row>
    <row r="212" spans="1:25" s="265" customFormat="1" ht="12.75" customHeight="1" outlineLevel="1" x14ac:dyDescent="0.2">
      <c r="A212" s="409"/>
      <c r="C212" s="120" t="s">
        <v>191</v>
      </c>
      <c r="D212" s="308" t="s">
        <v>176</v>
      </c>
      <c r="E212" s="274">
        <v>52218</v>
      </c>
      <c r="F212" s="330">
        <v>2</v>
      </c>
      <c r="G212" s="275" t="s">
        <v>104</v>
      </c>
      <c r="H212" s="301">
        <v>12365000</v>
      </c>
      <c r="I212" s="315">
        <f t="shared" ref="I212:I239" si="70">(J212/H212)-1</f>
        <v>5.4993934492519214E-2</v>
      </c>
      <c r="J212" s="301">
        <v>13045000</v>
      </c>
      <c r="K212" s="375">
        <v>0</v>
      </c>
      <c r="L212" s="402">
        <f t="shared" si="69"/>
        <v>0</v>
      </c>
      <c r="M212" s="372">
        <f t="shared" si="66"/>
        <v>0</v>
      </c>
      <c r="N212" s="372">
        <f t="shared" si="67"/>
        <v>0</v>
      </c>
      <c r="O212" s="372">
        <f t="shared" si="68"/>
        <v>0</v>
      </c>
      <c r="Q212" s="266"/>
      <c r="S212" s="266"/>
      <c r="T212" s="267"/>
      <c r="U212" s="267"/>
      <c r="V212" s="267"/>
      <c r="W212" s="267"/>
      <c r="X212" s="267"/>
      <c r="Y212" s="266"/>
    </row>
    <row r="213" spans="1:25" s="265" customFormat="1" ht="12" outlineLevel="1" x14ac:dyDescent="0.2">
      <c r="A213" s="409">
        <v>28</v>
      </c>
      <c r="C213" s="120" t="s">
        <v>192</v>
      </c>
      <c r="D213" s="308" t="s">
        <v>176</v>
      </c>
      <c r="E213" s="274">
        <v>102611</v>
      </c>
      <c r="F213" s="330">
        <v>2</v>
      </c>
      <c r="G213" s="275" t="s">
        <v>104</v>
      </c>
      <c r="H213" s="301">
        <v>7500000</v>
      </c>
      <c r="I213" s="315">
        <f t="shared" si="70"/>
        <v>6.4799999999999969E-2</v>
      </c>
      <c r="J213" s="301">
        <v>7986000</v>
      </c>
      <c r="K213" s="375">
        <v>0</v>
      </c>
      <c r="L213" s="402">
        <f t="shared" ref="L213:L239" si="71">+K213*J213</f>
        <v>0</v>
      </c>
      <c r="M213" s="372">
        <f t="shared" ref="M213:M239" si="72">L213/(1+I213)</f>
        <v>0</v>
      </c>
      <c r="N213" s="372">
        <f t="shared" si="67"/>
        <v>0</v>
      </c>
      <c r="O213" s="372">
        <f t="shared" ref="O213:O239" si="73">L213-N213</f>
        <v>0</v>
      </c>
      <c r="Q213" s="266"/>
      <c r="S213" s="266"/>
      <c r="T213" s="267"/>
      <c r="U213" s="267"/>
      <c r="V213" s="267"/>
      <c r="W213" s="267"/>
      <c r="X213" s="267"/>
      <c r="Y213" s="266"/>
    </row>
    <row r="214" spans="1:25" s="265" customFormat="1" ht="12" outlineLevel="1" x14ac:dyDescent="0.2">
      <c r="A214" s="409">
        <v>29</v>
      </c>
      <c r="C214" s="120" t="s">
        <v>193</v>
      </c>
      <c r="D214" s="308" t="s">
        <v>103</v>
      </c>
      <c r="E214" s="274">
        <v>54375</v>
      </c>
      <c r="F214" s="330">
        <v>2</v>
      </c>
      <c r="G214" s="275" t="s">
        <v>104</v>
      </c>
      <c r="H214" s="301">
        <v>13535000</v>
      </c>
      <c r="I214" s="315">
        <f t="shared" si="70"/>
        <v>-0.13557443664573332</v>
      </c>
      <c r="J214" s="301">
        <v>11700000</v>
      </c>
      <c r="K214" s="375">
        <v>24</v>
      </c>
      <c r="L214" s="402">
        <f t="shared" si="71"/>
        <v>280800000</v>
      </c>
      <c r="M214" s="372">
        <f t="shared" si="72"/>
        <v>324840000</v>
      </c>
      <c r="N214" s="372">
        <f t="shared" si="67"/>
        <v>342738684</v>
      </c>
      <c r="O214" s="372">
        <f t="shared" si="73"/>
        <v>-61938684</v>
      </c>
      <c r="Q214" s="266"/>
      <c r="S214" s="266"/>
      <c r="T214" s="267"/>
      <c r="U214" s="267"/>
      <c r="V214" s="267"/>
      <c r="W214" s="267"/>
      <c r="X214" s="267"/>
      <c r="Y214" s="266"/>
    </row>
    <row r="215" spans="1:25" s="265" customFormat="1" ht="12" outlineLevel="1" x14ac:dyDescent="0.2">
      <c r="A215" s="409"/>
      <c r="C215" s="120" t="s">
        <v>193</v>
      </c>
      <c r="D215" s="308" t="s">
        <v>176</v>
      </c>
      <c r="E215" s="274">
        <v>54375</v>
      </c>
      <c r="F215" s="330">
        <v>2</v>
      </c>
      <c r="G215" s="275" t="s">
        <v>104</v>
      </c>
      <c r="H215" s="301">
        <v>13535000</v>
      </c>
      <c r="I215" s="315">
        <f t="shared" si="70"/>
        <v>5.4968599926117578E-2</v>
      </c>
      <c r="J215" s="301">
        <v>14279000</v>
      </c>
      <c r="K215" s="375">
        <v>0</v>
      </c>
      <c r="L215" s="402">
        <f t="shared" si="71"/>
        <v>0</v>
      </c>
      <c r="M215" s="372">
        <f t="shared" si="72"/>
        <v>0</v>
      </c>
      <c r="N215" s="372">
        <f t="shared" si="67"/>
        <v>0</v>
      </c>
      <c r="O215" s="372">
        <f t="shared" si="73"/>
        <v>0</v>
      </c>
      <c r="Q215" s="266"/>
      <c r="S215" s="266"/>
      <c r="T215" s="267"/>
      <c r="U215" s="267"/>
      <c r="V215" s="267"/>
      <c r="W215" s="267"/>
      <c r="X215" s="267"/>
      <c r="Y215" s="266"/>
    </row>
    <row r="216" spans="1:25" s="265" customFormat="1" ht="12" outlineLevel="1" x14ac:dyDescent="0.2">
      <c r="A216" s="409">
        <v>30</v>
      </c>
      <c r="C216" s="120" t="s">
        <v>194</v>
      </c>
      <c r="D216" s="308" t="s">
        <v>103</v>
      </c>
      <c r="E216" s="274">
        <v>116330</v>
      </c>
      <c r="F216" s="330">
        <v>2</v>
      </c>
      <c r="G216" s="275" t="s">
        <v>104</v>
      </c>
      <c r="H216" s="301">
        <v>13641000</v>
      </c>
      <c r="I216" s="315">
        <f t="shared" si="70"/>
        <v>-0.14229162084891134</v>
      </c>
      <c r="J216" s="301">
        <v>11700000</v>
      </c>
      <c r="K216" s="375">
        <v>684</v>
      </c>
      <c r="L216" s="402">
        <f t="shared" si="71"/>
        <v>8002800000</v>
      </c>
      <c r="M216" s="372">
        <f t="shared" si="72"/>
        <v>9330444000</v>
      </c>
      <c r="N216" s="372">
        <f t="shared" si="67"/>
        <v>9844551464.3999996</v>
      </c>
      <c r="O216" s="372">
        <f t="shared" si="73"/>
        <v>-1841751464.3999996</v>
      </c>
      <c r="Q216" s="266"/>
      <c r="S216" s="266"/>
      <c r="T216" s="267"/>
      <c r="U216" s="267"/>
      <c r="V216" s="267"/>
      <c r="W216" s="267"/>
      <c r="X216" s="267"/>
      <c r="Y216" s="266"/>
    </row>
    <row r="217" spans="1:25" s="265" customFormat="1" ht="12" outlineLevel="1" x14ac:dyDescent="0.2">
      <c r="A217" s="409"/>
      <c r="C217" s="120" t="s">
        <v>194</v>
      </c>
      <c r="D217" s="308" t="s">
        <v>176</v>
      </c>
      <c r="E217" s="274">
        <v>116330</v>
      </c>
      <c r="F217" s="330">
        <v>2</v>
      </c>
      <c r="G217" s="275" t="s">
        <v>104</v>
      </c>
      <c r="H217" s="301">
        <v>13641000</v>
      </c>
      <c r="I217" s="315">
        <f t="shared" si="70"/>
        <v>5.4981306355839088E-2</v>
      </c>
      <c r="J217" s="301">
        <v>14391000</v>
      </c>
      <c r="K217" s="375">
        <v>0</v>
      </c>
      <c r="L217" s="402">
        <f t="shared" si="71"/>
        <v>0</v>
      </c>
      <c r="M217" s="372">
        <f t="shared" si="72"/>
        <v>0</v>
      </c>
      <c r="N217" s="372">
        <f t="shared" si="67"/>
        <v>0</v>
      </c>
      <c r="O217" s="372">
        <f t="shared" si="73"/>
        <v>0</v>
      </c>
      <c r="Q217" s="266"/>
      <c r="S217" s="266"/>
      <c r="T217" s="267"/>
      <c r="U217" s="267"/>
      <c r="V217" s="267"/>
      <c r="W217" s="267"/>
      <c r="X217" s="267"/>
      <c r="Y217" s="266"/>
    </row>
    <row r="218" spans="1:25" s="265" customFormat="1" ht="12" outlineLevel="1" x14ac:dyDescent="0.2">
      <c r="A218" s="409">
        <v>31</v>
      </c>
      <c r="C218" s="120" t="s">
        <v>195</v>
      </c>
      <c r="D218" s="274" t="s">
        <v>103</v>
      </c>
      <c r="E218" s="274">
        <v>53012</v>
      </c>
      <c r="F218" s="330">
        <v>3</v>
      </c>
      <c r="G218" s="275" t="s">
        <v>104</v>
      </c>
      <c r="H218" s="301">
        <v>21552000</v>
      </c>
      <c r="I218" s="315">
        <f t="shared" si="70"/>
        <v>-0.10217149220489974</v>
      </c>
      <c r="J218" s="301">
        <v>19350000</v>
      </c>
      <c r="K218" s="375">
        <v>69</v>
      </c>
      <c r="L218" s="402">
        <v>1367077500</v>
      </c>
      <c r="M218" s="372">
        <f t="shared" si="72"/>
        <v>1522648800</v>
      </c>
      <c r="N218" s="372">
        <f t="shared" si="67"/>
        <v>1606546748.8800001</v>
      </c>
      <c r="O218" s="372">
        <f t="shared" si="73"/>
        <v>-239469248.88000011</v>
      </c>
      <c r="Q218" s="266"/>
      <c r="S218" s="266"/>
      <c r="T218" s="267"/>
      <c r="U218" s="267"/>
      <c r="V218" s="267"/>
      <c r="W218" s="267"/>
      <c r="X218" s="267"/>
      <c r="Y218" s="266"/>
    </row>
    <row r="219" spans="1:25" s="265" customFormat="1" ht="12" outlineLevel="1" x14ac:dyDescent="0.2">
      <c r="A219" s="409"/>
      <c r="C219" s="120" t="s">
        <v>196</v>
      </c>
      <c r="D219" s="274" t="s">
        <v>105</v>
      </c>
      <c r="E219" s="274">
        <v>53012</v>
      </c>
      <c r="F219" s="330">
        <v>3</v>
      </c>
      <c r="G219" s="275" t="s">
        <v>104</v>
      </c>
      <c r="H219" s="301">
        <v>21552000</v>
      </c>
      <c r="I219" s="315">
        <f t="shared" si="70"/>
        <v>5.4983296213808375E-2</v>
      </c>
      <c r="J219" s="301">
        <v>22737000</v>
      </c>
      <c r="K219" s="375">
        <v>0</v>
      </c>
      <c r="L219" s="402">
        <f t="shared" si="71"/>
        <v>0</v>
      </c>
      <c r="M219" s="372">
        <f t="shared" si="72"/>
        <v>0</v>
      </c>
      <c r="N219" s="372">
        <f t="shared" si="67"/>
        <v>0</v>
      </c>
      <c r="O219" s="372">
        <f t="shared" si="73"/>
        <v>0</v>
      </c>
      <c r="Q219" s="266"/>
      <c r="S219" s="266"/>
      <c r="T219" s="267"/>
      <c r="U219" s="267"/>
      <c r="V219" s="267"/>
      <c r="W219" s="267"/>
      <c r="X219" s="267"/>
      <c r="Y219" s="266"/>
    </row>
    <row r="220" spans="1:25" s="265" customFormat="1" ht="12" outlineLevel="1" x14ac:dyDescent="0.2">
      <c r="A220" s="409"/>
      <c r="C220" s="120" t="s">
        <v>196</v>
      </c>
      <c r="D220" s="274" t="s">
        <v>188</v>
      </c>
      <c r="E220" s="274">
        <v>53012</v>
      </c>
      <c r="F220" s="330">
        <v>3</v>
      </c>
      <c r="G220" s="275" t="s">
        <v>104</v>
      </c>
      <c r="H220" s="301">
        <v>21349000</v>
      </c>
      <c r="I220" s="315">
        <f t="shared" si="70"/>
        <v>5.4990866082720524E-2</v>
      </c>
      <c r="J220" s="301">
        <v>22523000</v>
      </c>
      <c r="K220" s="375">
        <v>0</v>
      </c>
      <c r="L220" s="402">
        <f t="shared" si="71"/>
        <v>0</v>
      </c>
      <c r="M220" s="372">
        <f t="shared" si="72"/>
        <v>0</v>
      </c>
      <c r="N220" s="372">
        <f t="shared" si="67"/>
        <v>0</v>
      </c>
      <c r="O220" s="372">
        <f t="shared" si="73"/>
        <v>0</v>
      </c>
      <c r="Q220" s="266"/>
      <c r="S220" s="266"/>
      <c r="T220" s="267"/>
      <c r="U220" s="267"/>
      <c r="V220" s="267"/>
      <c r="W220" s="267"/>
      <c r="X220" s="267"/>
      <c r="Y220" s="266"/>
    </row>
    <row r="221" spans="1:25" s="265" customFormat="1" ht="12" outlineLevel="1" x14ac:dyDescent="0.2">
      <c r="A221" s="409">
        <v>32</v>
      </c>
      <c r="C221" s="120" t="s">
        <v>197</v>
      </c>
      <c r="D221" s="274" t="s">
        <v>103</v>
      </c>
      <c r="E221" s="274">
        <v>103784</v>
      </c>
      <c r="F221" s="330">
        <v>3</v>
      </c>
      <c r="G221" s="275" t="s">
        <v>104</v>
      </c>
      <c r="H221" s="301">
        <v>18586000</v>
      </c>
      <c r="I221" s="315">
        <f t="shared" si="70"/>
        <v>0</v>
      </c>
      <c r="J221" s="301">
        <v>18586000</v>
      </c>
      <c r="K221" s="375">
        <v>0</v>
      </c>
      <c r="L221" s="402">
        <f t="shared" si="71"/>
        <v>0</v>
      </c>
      <c r="M221" s="372">
        <f t="shared" si="72"/>
        <v>0</v>
      </c>
      <c r="N221" s="372">
        <f t="shared" si="67"/>
        <v>0</v>
      </c>
      <c r="O221" s="372">
        <f t="shared" si="73"/>
        <v>0</v>
      </c>
      <c r="Q221" s="266"/>
      <c r="S221" s="266"/>
      <c r="T221" s="267"/>
      <c r="U221" s="267"/>
      <c r="V221" s="267"/>
      <c r="W221" s="267"/>
      <c r="X221" s="267"/>
      <c r="Y221" s="266"/>
    </row>
    <row r="222" spans="1:25" s="265" customFormat="1" ht="12" outlineLevel="1" x14ac:dyDescent="0.2">
      <c r="A222" s="409"/>
      <c r="C222" s="120" t="s">
        <v>197</v>
      </c>
      <c r="D222" s="274" t="s">
        <v>105</v>
      </c>
      <c r="E222" s="274">
        <v>103784</v>
      </c>
      <c r="F222" s="330">
        <v>3</v>
      </c>
      <c r="G222" s="275" t="s">
        <v>104</v>
      </c>
      <c r="H222" s="301">
        <v>18411000</v>
      </c>
      <c r="I222" s="315">
        <f t="shared" si="70"/>
        <v>0</v>
      </c>
      <c r="J222" s="301">
        <v>18411000</v>
      </c>
      <c r="K222" s="375">
        <v>0</v>
      </c>
      <c r="L222" s="402">
        <f t="shared" si="71"/>
        <v>0</v>
      </c>
      <c r="M222" s="372">
        <f t="shared" si="72"/>
        <v>0</v>
      </c>
      <c r="N222" s="372">
        <f t="shared" si="67"/>
        <v>0</v>
      </c>
      <c r="O222" s="372">
        <f t="shared" si="73"/>
        <v>0</v>
      </c>
      <c r="Q222" s="266"/>
      <c r="S222" s="266"/>
      <c r="T222" s="267"/>
      <c r="U222" s="267"/>
      <c r="V222" s="267"/>
      <c r="W222" s="267"/>
      <c r="X222" s="267"/>
      <c r="Y222" s="266"/>
    </row>
    <row r="223" spans="1:25" s="265" customFormat="1" ht="12" outlineLevel="1" x14ac:dyDescent="0.2">
      <c r="A223" s="409"/>
      <c r="C223" s="120" t="s">
        <v>197</v>
      </c>
      <c r="D223" s="274" t="s">
        <v>188</v>
      </c>
      <c r="E223" s="274">
        <v>103784</v>
      </c>
      <c r="F223" s="330">
        <v>3</v>
      </c>
      <c r="G223" s="275" t="s">
        <v>104</v>
      </c>
      <c r="H223" s="301">
        <v>18247000</v>
      </c>
      <c r="I223" s="315">
        <f t="shared" si="70"/>
        <v>0</v>
      </c>
      <c r="J223" s="301">
        <v>18247000</v>
      </c>
      <c r="K223" s="375">
        <v>0</v>
      </c>
      <c r="L223" s="402">
        <f t="shared" si="71"/>
        <v>0</v>
      </c>
      <c r="M223" s="372">
        <f t="shared" si="72"/>
        <v>0</v>
      </c>
      <c r="N223" s="372">
        <f t="shared" si="67"/>
        <v>0</v>
      </c>
      <c r="O223" s="372">
        <f t="shared" si="73"/>
        <v>0</v>
      </c>
      <c r="Q223" s="266"/>
      <c r="S223" s="266"/>
      <c r="T223" s="267"/>
      <c r="U223" s="267"/>
      <c r="V223" s="267"/>
      <c r="W223" s="267"/>
      <c r="X223" s="267"/>
      <c r="Y223" s="266"/>
    </row>
    <row r="224" spans="1:25" s="265" customFormat="1" ht="11.25" customHeight="1" outlineLevel="1" x14ac:dyDescent="0.2">
      <c r="A224" s="409">
        <v>33</v>
      </c>
      <c r="C224" s="292" t="s">
        <v>198</v>
      </c>
      <c r="D224" s="308" t="s">
        <v>103</v>
      </c>
      <c r="E224" s="274">
        <v>106593</v>
      </c>
      <c r="F224" s="330">
        <v>3</v>
      </c>
      <c r="G224" s="275" t="s">
        <v>104</v>
      </c>
      <c r="H224" s="301">
        <v>15646000</v>
      </c>
      <c r="I224" s="315">
        <f t="shared" si="70"/>
        <v>-0.13715965742042691</v>
      </c>
      <c r="J224" s="301">
        <v>13500000</v>
      </c>
      <c r="K224" s="375">
        <v>24</v>
      </c>
      <c r="L224" s="402">
        <f t="shared" si="71"/>
        <v>324000000</v>
      </c>
      <c r="M224" s="372">
        <f t="shared" si="72"/>
        <v>375504000</v>
      </c>
      <c r="N224" s="372">
        <f t="shared" si="67"/>
        <v>396194270.39999998</v>
      </c>
      <c r="O224" s="372">
        <f t="shared" si="73"/>
        <v>-72194270.399999976</v>
      </c>
      <c r="Q224" s="266"/>
      <c r="S224" s="266"/>
      <c r="T224" s="267"/>
      <c r="U224" s="267"/>
      <c r="V224" s="267"/>
      <c r="W224" s="267"/>
      <c r="X224" s="267"/>
      <c r="Y224" s="266"/>
    </row>
    <row r="225" spans="1:25" s="265" customFormat="1" ht="11.25" customHeight="1" outlineLevel="1" x14ac:dyDescent="0.2">
      <c r="A225" s="409"/>
      <c r="C225" s="292" t="s">
        <v>198</v>
      </c>
      <c r="D225" s="308" t="s">
        <v>176</v>
      </c>
      <c r="E225" s="274">
        <v>106593</v>
      </c>
      <c r="F225" s="330">
        <v>3</v>
      </c>
      <c r="G225" s="275" t="s">
        <v>104</v>
      </c>
      <c r="H225" s="301">
        <v>15646000</v>
      </c>
      <c r="I225" s="315">
        <f t="shared" si="70"/>
        <v>5.4966125527291299E-2</v>
      </c>
      <c r="J225" s="301">
        <v>16506000</v>
      </c>
      <c r="K225" s="375">
        <v>0</v>
      </c>
      <c r="L225" s="402">
        <f t="shared" si="71"/>
        <v>0</v>
      </c>
      <c r="M225" s="372">
        <f t="shared" si="72"/>
        <v>0</v>
      </c>
      <c r="N225" s="372">
        <f t="shared" si="67"/>
        <v>0</v>
      </c>
      <c r="O225" s="372">
        <f t="shared" si="73"/>
        <v>0</v>
      </c>
      <c r="Q225" s="266"/>
      <c r="S225" s="266"/>
      <c r="T225" s="267"/>
      <c r="U225" s="267"/>
      <c r="V225" s="267"/>
      <c r="W225" s="267"/>
      <c r="X225" s="267"/>
      <c r="Y225" s="266"/>
    </row>
    <row r="226" spans="1:25" s="265" customFormat="1" ht="12" outlineLevel="1" x14ac:dyDescent="0.2">
      <c r="A226" s="409">
        <v>34</v>
      </c>
      <c r="C226" s="292" t="s">
        <v>199</v>
      </c>
      <c r="D226" s="308" t="s">
        <v>103</v>
      </c>
      <c r="E226" s="274">
        <v>102758</v>
      </c>
      <c r="F226" s="330">
        <v>4</v>
      </c>
      <c r="G226" s="275" t="s">
        <v>104</v>
      </c>
      <c r="H226" s="301">
        <v>15399000</v>
      </c>
      <c r="I226" s="315">
        <f t="shared" si="70"/>
        <v>-0.1031885187349828</v>
      </c>
      <c r="J226" s="301">
        <v>13810000</v>
      </c>
      <c r="K226" s="375">
        <v>36</v>
      </c>
      <c r="L226" s="402">
        <v>505446000</v>
      </c>
      <c r="M226" s="372">
        <f t="shared" si="72"/>
        <v>563603400</v>
      </c>
      <c r="N226" s="372">
        <f t="shared" si="67"/>
        <v>594657947.34000003</v>
      </c>
      <c r="O226" s="372">
        <f t="shared" si="73"/>
        <v>-89211947.340000033</v>
      </c>
      <c r="Q226" s="266"/>
      <c r="S226" s="266"/>
      <c r="T226" s="267"/>
      <c r="U226" s="267"/>
      <c r="V226" s="267"/>
      <c r="W226" s="267"/>
      <c r="X226" s="267"/>
      <c r="Y226" s="266"/>
    </row>
    <row r="227" spans="1:25" s="265" customFormat="1" ht="12" outlineLevel="1" x14ac:dyDescent="0.2">
      <c r="A227" s="409"/>
      <c r="C227" s="292" t="s">
        <v>199</v>
      </c>
      <c r="D227" s="308" t="s">
        <v>176</v>
      </c>
      <c r="E227" s="274">
        <v>102758</v>
      </c>
      <c r="F227" s="330">
        <v>4</v>
      </c>
      <c r="G227" s="275" t="s">
        <v>104</v>
      </c>
      <c r="H227" s="301">
        <v>15399000</v>
      </c>
      <c r="I227" s="315">
        <f t="shared" si="70"/>
        <v>5.4938632378725982E-2</v>
      </c>
      <c r="J227" s="301">
        <v>16245000</v>
      </c>
      <c r="K227" s="375">
        <v>0</v>
      </c>
      <c r="L227" s="402">
        <f t="shared" si="71"/>
        <v>0</v>
      </c>
      <c r="M227" s="372">
        <f t="shared" si="72"/>
        <v>0</v>
      </c>
      <c r="N227" s="372">
        <f t="shared" si="67"/>
        <v>0</v>
      </c>
      <c r="O227" s="372">
        <f t="shared" si="73"/>
        <v>0</v>
      </c>
      <c r="Q227" s="266"/>
      <c r="S227" s="266"/>
      <c r="T227" s="267"/>
      <c r="U227" s="267"/>
      <c r="V227" s="267"/>
      <c r="W227" s="267"/>
      <c r="X227" s="267"/>
      <c r="Y227" s="266"/>
    </row>
    <row r="228" spans="1:25" s="265" customFormat="1" ht="12" outlineLevel="1" x14ac:dyDescent="0.2">
      <c r="A228" s="409">
        <v>35</v>
      </c>
      <c r="C228" s="293" t="s">
        <v>200</v>
      </c>
      <c r="D228" s="308" t="s">
        <v>103</v>
      </c>
      <c r="E228" s="274">
        <v>104194</v>
      </c>
      <c r="F228" s="330">
        <v>3</v>
      </c>
      <c r="G228" s="275" t="s">
        <v>104</v>
      </c>
      <c r="H228" s="301">
        <v>18113000</v>
      </c>
      <c r="I228" s="315">
        <f t="shared" si="70"/>
        <v>-0.19670954563021037</v>
      </c>
      <c r="J228" s="301">
        <v>14550000</v>
      </c>
      <c r="K228" s="375">
        <v>12</v>
      </c>
      <c r="L228" s="402">
        <f t="shared" si="71"/>
        <v>174600000</v>
      </c>
      <c r="M228" s="372">
        <f t="shared" si="72"/>
        <v>217356000</v>
      </c>
      <c r="N228" s="372">
        <f t="shared" si="67"/>
        <v>229332315.59999999</v>
      </c>
      <c r="O228" s="372">
        <f t="shared" si="73"/>
        <v>-54732315.599999994</v>
      </c>
      <c r="Q228" s="266"/>
      <c r="S228" s="266"/>
      <c r="T228" s="267"/>
      <c r="U228" s="267"/>
      <c r="V228" s="267"/>
      <c r="W228" s="267"/>
      <c r="X228" s="267"/>
      <c r="Y228" s="266"/>
    </row>
    <row r="229" spans="1:25" s="265" customFormat="1" ht="12" outlineLevel="1" x14ac:dyDescent="0.2">
      <c r="A229" s="409"/>
      <c r="C229" s="293" t="s">
        <v>200</v>
      </c>
      <c r="D229" s="308" t="s">
        <v>176</v>
      </c>
      <c r="E229" s="274">
        <v>104194</v>
      </c>
      <c r="F229" s="330">
        <v>3</v>
      </c>
      <c r="G229" s="275" t="s">
        <v>104</v>
      </c>
      <c r="H229" s="301">
        <v>18113000</v>
      </c>
      <c r="I229" s="315">
        <f t="shared" si="70"/>
        <v>5.4988130072323838E-2</v>
      </c>
      <c r="J229" s="301">
        <v>19109000</v>
      </c>
      <c r="K229" s="375">
        <v>0</v>
      </c>
      <c r="L229" s="402">
        <f t="shared" si="71"/>
        <v>0</v>
      </c>
      <c r="M229" s="372">
        <f t="shared" si="72"/>
        <v>0</v>
      </c>
      <c r="N229" s="372">
        <f t="shared" si="67"/>
        <v>0</v>
      </c>
      <c r="O229" s="372">
        <f t="shared" si="73"/>
        <v>0</v>
      </c>
      <c r="Q229" s="266"/>
      <c r="S229" s="266"/>
      <c r="T229" s="267"/>
      <c r="U229" s="267"/>
      <c r="V229" s="267"/>
      <c r="W229" s="267"/>
      <c r="X229" s="267"/>
      <c r="Y229" s="266"/>
    </row>
    <row r="230" spans="1:25" s="265" customFormat="1" ht="15" customHeight="1" outlineLevel="1" x14ac:dyDescent="0.2">
      <c r="A230" s="409">
        <v>36</v>
      </c>
      <c r="C230" s="120" t="s">
        <v>201</v>
      </c>
      <c r="D230" s="274" t="s">
        <v>103</v>
      </c>
      <c r="E230" s="274">
        <v>105155</v>
      </c>
      <c r="F230" s="330">
        <v>3</v>
      </c>
      <c r="G230" s="275" t="s">
        <v>104</v>
      </c>
      <c r="H230" s="301">
        <v>23561000</v>
      </c>
      <c r="I230" s="315">
        <f t="shared" si="70"/>
        <v>-0.11081872586053221</v>
      </c>
      <c r="J230" s="301">
        <v>20950000</v>
      </c>
      <c r="K230" s="375">
        <v>12</v>
      </c>
      <c r="L230" s="402">
        <f t="shared" si="71"/>
        <v>251400000</v>
      </c>
      <c r="M230" s="372">
        <f t="shared" si="72"/>
        <v>282732000</v>
      </c>
      <c r="N230" s="372">
        <f t="shared" si="67"/>
        <v>298310533.19999999</v>
      </c>
      <c r="O230" s="372">
        <f t="shared" si="73"/>
        <v>-46910533.199999988</v>
      </c>
      <c r="Q230" s="266"/>
      <c r="S230" s="266"/>
      <c r="T230" s="267"/>
      <c r="U230" s="267"/>
      <c r="V230" s="267"/>
      <c r="W230" s="267"/>
      <c r="X230" s="267"/>
      <c r="Y230" s="266"/>
    </row>
    <row r="231" spans="1:25" s="265" customFormat="1" ht="15" customHeight="1" outlineLevel="1" x14ac:dyDescent="0.2">
      <c r="A231" s="409"/>
      <c r="C231" s="120" t="s">
        <v>201</v>
      </c>
      <c r="D231" s="274" t="s">
        <v>105</v>
      </c>
      <c r="E231" s="274">
        <v>105155</v>
      </c>
      <c r="F231" s="330">
        <v>3</v>
      </c>
      <c r="G231" s="275" t="s">
        <v>104</v>
      </c>
      <c r="H231" s="301">
        <v>23561000</v>
      </c>
      <c r="I231" s="315">
        <f t="shared" si="70"/>
        <v>0</v>
      </c>
      <c r="J231" s="301">
        <v>23561000</v>
      </c>
      <c r="K231" s="375">
        <v>0</v>
      </c>
      <c r="L231" s="402">
        <f t="shared" si="71"/>
        <v>0</v>
      </c>
      <c r="M231" s="372">
        <f t="shared" si="72"/>
        <v>0</v>
      </c>
      <c r="N231" s="372">
        <f t="shared" si="67"/>
        <v>0</v>
      </c>
      <c r="O231" s="372">
        <f t="shared" si="73"/>
        <v>0</v>
      </c>
      <c r="Q231" s="266"/>
      <c r="S231" s="266"/>
      <c r="T231" s="267"/>
      <c r="U231" s="267"/>
      <c r="V231" s="267"/>
      <c r="W231" s="267"/>
      <c r="X231" s="267"/>
      <c r="Y231" s="266"/>
    </row>
    <row r="232" spans="1:25" s="265" customFormat="1" ht="15" customHeight="1" outlineLevel="1" x14ac:dyDescent="0.2">
      <c r="A232" s="409"/>
      <c r="C232" s="120" t="s">
        <v>201</v>
      </c>
      <c r="D232" s="274" t="s">
        <v>188</v>
      </c>
      <c r="E232" s="274">
        <v>105155</v>
      </c>
      <c r="F232" s="330">
        <v>3</v>
      </c>
      <c r="G232" s="275" t="s">
        <v>104</v>
      </c>
      <c r="H232" s="301">
        <v>23130000</v>
      </c>
      <c r="I232" s="315">
        <f t="shared" si="70"/>
        <v>0</v>
      </c>
      <c r="J232" s="301">
        <v>23130000</v>
      </c>
      <c r="K232" s="375">
        <v>0</v>
      </c>
      <c r="L232" s="402">
        <f t="shared" si="71"/>
        <v>0</v>
      </c>
      <c r="M232" s="372">
        <f t="shared" si="72"/>
        <v>0</v>
      </c>
      <c r="N232" s="372">
        <f t="shared" si="67"/>
        <v>0</v>
      </c>
      <c r="O232" s="372">
        <f t="shared" si="73"/>
        <v>0</v>
      </c>
      <c r="Q232" s="266"/>
      <c r="S232" s="266"/>
      <c r="T232" s="267"/>
      <c r="U232" s="267"/>
      <c r="V232" s="267"/>
      <c r="W232" s="267"/>
      <c r="X232" s="267"/>
      <c r="Y232" s="266"/>
    </row>
    <row r="233" spans="1:25" s="265" customFormat="1" ht="12" outlineLevel="1" x14ac:dyDescent="0.2">
      <c r="A233" s="409">
        <v>37</v>
      </c>
      <c r="C233" s="292" t="s">
        <v>202</v>
      </c>
      <c r="D233" s="274" t="s">
        <v>103</v>
      </c>
      <c r="E233" s="274">
        <v>105077</v>
      </c>
      <c r="F233" s="330">
        <v>3</v>
      </c>
      <c r="G233" s="275" t="s">
        <v>104</v>
      </c>
      <c r="H233" s="301">
        <v>18262000</v>
      </c>
      <c r="I233" s="315">
        <f t="shared" si="70"/>
        <v>0</v>
      </c>
      <c r="J233" s="301">
        <v>18262000</v>
      </c>
      <c r="K233" s="375">
        <v>4</v>
      </c>
      <c r="L233" s="402">
        <f t="shared" si="71"/>
        <v>73048000</v>
      </c>
      <c r="M233" s="372">
        <f t="shared" si="72"/>
        <v>73048000</v>
      </c>
      <c r="N233" s="372">
        <f t="shared" si="67"/>
        <v>77072944.799999997</v>
      </c>
      <c r="O233" s="372">
        <f t="shared" si="73"/>
        <v>-4024944.799999997</v>
      </c>
      <c r="Q233" s="266"/>
      <c r="S233" s="266"/>
      <c r="T233" s="267"/>
      <c r="U233" s="267"/>
      <c r="V233" s="267"/>
      <c r="W233" s="267"/>
      <c r="X233" s="267"/>
      <c r="Y233" s="266"/>
    </row>
    <row r="234" spans="1:25" s="265" customFormat="1" ht="12" outlineLevel="1" x14ac:dyDescent="0.2">
      <c r="A234" s="409"/>
      <c r="C234" s="292" t="s">
        <v>202</v>
      </c>
      <c r="D234" s="274" t="s">
        <v>176</v>
      </c>
      <c r="E234" s="274">
        <v>105077</v>
      </c>
      <c r="F234" s="330">
        <v>3</v>
      </c>
      <c r="G234" s="275" t="s">
        <v>104</v>
      </c>
      <c r="H234" s="301">
        <v>18262000</v>
      </c>
      <c r="I234" s="315">
        <f t="shared" si="70"/>
        <v>5.4977549008870863E-2</v>
      </c>
      <c r="J234" s="301">
        <v>19266000</v>
      </c>
      <c r="K234" s="375">
        <v>0</v>
      </c>
      <c r="L234" s="402">
        <f t="shared" si="71"/>
        <v>0</v>
      </c>
      <c r="M234" s="372">
        <f t="shared" si="72"/>
        <v>0</v>
      </c>
      <c r="N234" s="372">
        <f t="shared" si="67"/>
        <v>0</v>
      </c>
      <c r="O234" s="372">
        <f t="shared" si="73"/>
        <v>0</v>
      </c>
      <c r="Q234" s="266"/>
      <c r="S234" s="266"/>
      <c r="T234" s="267"/>
      <c r="U234" s="267"/>
      <c r="V234" s="267"/>
      <c r="W234" s="267"/>
      <c r="X234" s="267"/>
      <c r="Y234" s="266"/>
    </row>
    <row r="235" spans="1:25" s="265" customFormat="1" ht="12" outlineLevel="1" x14ac:dyDescent="0.2">
      <c r="A235" s="409">
        <v>38</v>
      </c>
      <c r="C235" s="291" t="s">
        <v>203</v>
      </c>
      <c r="D235" s="308" t="s">
        <v>103</v>
      </c>
      <c r="E235" s="274">
        <v>107942</v>
      </c>
      <c r="F235" s="330">
        <v>3</v>
      </c>
      <c r="G235" s="275" t="s">
        <v>104</v>
      </c>
      <c r="H235" s="301">
        <v>16075000</v>
      </c>
      <c r="I235" s="315">
        <f t="shared" si="70"/>
        <v>-0.16018662519440119</v>
      </c>
      <c r="J235" s="301">
        <v>13500000</v>
      </c>
      <c r="K235" s="375">
        <v>12</v>
      </c>
      <c r="L235" s="402">
        <f t="shared" si="71"/>
        <v>162000000</v>
      </c>
      <c r="M235" s="372">
        <f t="shared" si="72"/>
        <v>192900000</v>
      </c>
      <c r="N235" s="372">
        <f t="shared" si="67"/>
        <v>203528790</v>
      </c>
      <c r="O235" s="372">
        <f t="shared" si="73"/>
        <v>-41528790</v>
      </c>
      <c r="Q235" s="266"/>
      <c r="S235" s="266"/>
      <c r="T235" s="267"/>
      <c r="U235" s="267"/>
      <c r="V235" s="267"/>
      <c r="W235" s="267"/>
      <c r="Y235" s="266"/>
    </row>
    <row r="236" spans="1:25" s="265" customFormat="1" ht="12" outlineLevel="1" x14ac:dyDescent="0.2">
      <c r="A236" s="409"/>
      <c r="C236" s="291" t="s">
        <v>204</v>
      </c>
      <c r="D236" s="308" t="s">
        <v>176</v>
      </c>
      <c r="E236" s="274">
        <v>107942</v>
      </c>
      <c r="F236" s="330">
        <v>3</v>
      </c>
      <c r="G236" s="275" t="s">
        <v>104</v>
      </c>
      <c r="H236" s="301">
        <v>16075000</v>
      </c>
      <c r="I236" s="315">
        <f t="shared" si="70"/>
        <v>5.4992223950233177E-2</v>
      </c>
      <c r="J236" s="301">
        <v>16959000</v>
      </c>
      <c r="K236" s="375">
        <v>0</v>
      </c>
      <c r="L236" s="402">
        <f t="shared" si="71"/>
        <v>0</v>
      </c>
      <c r="M236" s="372">
        <f t="shared" si="72"/>
        <v>0</v>
      </c>
      <c r="N236" s="372">
        <f t="shared" si="67"/>
        <v>0</v>
      </c>
      <c r="O236" s="372">
        <f t="shared" si="73"/>
        <v>0</v>
      </c>
      <c r="Q236" s="266"/>
      <c r="S236" s="266"/>
      <c r="T236" s="267"/>
      <c r="U236" s="267"/>
      <c r="V236" s="267"/>
      <c r="W236" s="267"/>
      <c r="Y236" s="266"/>
    </row>
    <row r="237" spans="1:25" s="265" customFormat="1" ht="12" outlineLevel="1" x14ac:dyDescent="0.2">
      <c r="A237" s="409">
        <v>39</v>
      </c>
      <c r="C237" s="291" t="s">
        <v>205</v>
      </c>
      <c r="D237" s="308" t="s">
        <v>103</v>
      </c>
      <c r="E237" s="274">
        <v>105642</v>
      </c>
      <c r="F237" s="330">
        <v>8</v>
      </c>
      <c r="G237" s="275" t="s">
        <v>104</v>
      </c>
      <c r="H237" s="301">
        <v>18262000</v>
      </c>
      <c r="I237" s="315">
        <f t="shared" si="70"/>
        <v>0</v>
      </c>
      <c r="J237" s="301">
        <v>18262000</v>
      </c>
      <c r="K237" s="375">
        <v>4</v>
      </c>
      <c r="L237" s="402">
        <v>92314410</v>
      </c>
      <c r="M237" s="372">
        <f t="shared" si="72"/>
        <v>92314410</v>
      </c>
      <c r="N237" s="372">
        <f t="shared" si="67"/>
        <v>97400933.990999997</v>
      </c>
      <c r="O237" s="372">
        <f t="shared" si="73"/>
        <v>-5086523.9909999967</v>
      </c>
      <c r="Q237" s="266"/>
      <c r="S237" s="266"/>
      <c r="T237" s="267"/>
      <c r="U237" s="267"/>
      <c r="V237" s="267"/>
      <c r="W237" s="267"/>
      <c r="Y237" s="266"/>
    </row>
    <row r="238" spans="1:25" s="265" customFormat="1" ht="12" outlineLevel="1" x14ac:dyDescent="0.2">
      <c r="A238" s="409"/>
      <c r="C238" s="291" t="s">
        <v>205</v>
      </c>
      <c r="D238" s="274" t="s">
        <v>105</v>
      </c>
      <c r="E238" s="274">
        <v>105642</v>
      </c>
      <c r="F238" s="330">
        <v>8</v>
      </c>
      <c r="G238" s="275" t="s">
        <v>104</v>
      </c>
      <c r="H238" s="301">
        <v>18262000</v>
      </c>
      <c r="I238" s="315">
        <f t="shared" si="70"/>
        <v>5.4977549008870863E-2</v>
      </c>
      <c r="J238" s="301">
        <v>19266000</v>
      </c>
      <c r="K238" s="375">
        <v>0</v>
      </c>
      <c r="L238" s="402">
        <f t="shared" si="71"/>
        <v>0</v>
      </c>
      <c r="M238" s="372">
        <f t="shared" si="72"/>
        <v>0</v>
      </c>
      <c r="N238" s="372">
        <f t="shared" si="67"/>
        <v>0</v>
      </c>
      <c r="O238" s="372">
        <f t="shared" si="73"/>
        <v>0</v>
      </c>
      <c r="Q238" s="266"/>
      <c r="S238" s="266"/>
      <c r="T238" s="267"/>
      <c r="U238" s="267"/>
      <c r="V238" s="267"/>
      <c r="W238" s="267"/>
      <c r="Y238" s="266"/>
    </row>
    <row r="239" spans="1:25" s="265" customFormat="1" ht="12" outlineLevel="1" x14ac:dyDescent="0.2">
      <c r="A239" s="409"/>
      <c r="C239" s="291" t="s">
        <v>205</v>
      </c>
      <c r="D239" s="274" t="s">
        <v>188</v>
      </c>
      <c r="E239" s="274">
        <v>105642</v>
      </c>
      <c r="F239" s="330">
        <v>8</v>
      </c>
      <c r="G239" s="275" t="s">
        <v>104</v>
      </c>
      <c r="H239" s="301">
        <v>18090000</v>
      </c>
      <c r="I239" s="315">
        <f t="shared" si="70"/>
        <v>5.4947484798230972E-2</v>
      </c>
      <c r="J239" s="301">
        <v>19084000</v>
      </c>
      <c r="K239" s="369">
        <v>0</v>
      </c>
      <c r="L239" s="402">
        <f t="shared" si="71"/>
        <v>0</v>
      </c>
      <c r="M239" s="376">
        <f t="shared" si="72"/>
        <v>0</v>
      </c>
      <c r="N239" s="376">
        <f t="shared" si="67"/>
        <v>0</v>
      </c>
      <c r="O239" s="376">
        <f t="shared" si="73"/>
        <v>0</v>
      </c>
      <c r="Q239" s="266"/>
      <c r="S239" s="266"/>
      <c r="T239" s="267"/>
      <c r="U239" s="267"/>
      <c r="V239" s="267"/>
      <c r="W239" s="267"/>
      <c r="Y239" s="266"/>
    </row>
    <row r="240" spans="1:25" s="133" customFormat="1" ht="12.75" outlineLevel="1" x14ac:dyDescent="0.2">
      <c r="A240" s="408"/>
      <c r="C240" s="282" t="s">
        <v>132</v>
      </c>
      <c r="D240" s="324"/>
      <c r="E240" s="283"/>
      <c r="F240" s="284"/>
      <c r="G240" s="325"/>
      <c r="H240" s="159"/>
      <c r="I240" s="396"/>
      <c r="J240" s="159"/>
      <c r="K240" s="386"/>
      <c r="L240" s="386"/>
      <c r="M240" s="386"/>
      <c r="N240" s="386"/>
      <c r="O240" s="386"/>
      <c r="Q240" s="268"/>
      <c r="S240" s="268"/>
      <c r="T240" s="269"/>
      <c r="U240" s="269"/>
      <c r="V240" s="269"/>
      <c r="W240" s="269"/>
      <c r="Y240" s="268"/>
    </row>
    <row r="241" spans="1:25" s="265" customFormat="1" ht="12" outlineLevel="1" x14ac:dyDescent="0.2">
      <c r="A241" s="409">
        <v>40</v>
      </c>
      <c r="C241" s="292" t="s">
        <v>206</v>
      </c>
      <c r="D241" s="308" t="s">
        <v>103</v>
      </c>
      <c r="E241" s="274">
        <v>11965</v>
      </c>
      <c r="F241" s="330">
        <v>2</v>
      </c>
      <c r="G241" s="275" t="s">
        <v>104</v>
      </c>
      <c r="H241" s="301">
        <v>8014000</v>
      </c>
      <c r="I241" s="315">
        <f t="shared" ref="I241:I277" si="74">(J241/H241)-1</f>
        <v>-1.4225106064387316E-2</v>
      </c>
      <c r="J241" s="301">
        <v>7900000</v>
      </c>
      <c r="K241" s="375">
        <v>59</v>
      </c>
      <c r="L241" s="402">
        <v>477950000</v>
      </c>
      <c r="M241" s="372">
        <f t="shared" ref="M241:M251" si="75">L241/(1+I241)</f>
        <v>484847000</v>
      </c>
      <c r="N241" s="372">
        <f t="shared" ref="N241:N277" si="76">($M241*$N$10)+$M241</f>
        <v>511562069.69999999</v>
      </c>
      <c r="O241" s="372">
        <f t="shared" ref="O241:O251" si="77">L241-N241</f>
        <v>-33612069.699999988</v>
      </c>
      <c r="Q241" s="266"/>
      <c r="S241" s="266"/>
      <c r="T241" s="267"/>
      <c r="U241" s="267"/>
      <c r="V241" s="267"/>
      <c r="W241" s="267"/>
      <c r="Y241" s="266"/>
    </row>
    <row r="242" spans="1:25" s="265" customFormat="1" ht="12" outlineLevel="1" x14ac:dyDescent="0.2">
      <c r="A242" s="409"/>
      <c r="C242" s="292" t="s">
        <v>206</v>
      </c>
      <c r="D242" s="274" t="s">
        <v>176</v>
      </c>
      <c r="E242" s="274">
        <v>11965</v>
      </c>
      <c r="F242" s="330">
        <v>2</v>
      </c>
      <c r="G242" s="275" t="s">
        <v>104</v>
      </c>
      <c r="H242" s="301">
        <v>8014000</v>
      </c>
      <c r="I242" s="315">
        <f t="shared" si="74"/>
        <v>5.4903918143249353E-2</v>
      </c>
      <c r="J242" s="301">
        <v>8454000</v>
      </c>
      <c r="K242" s="375">
        <v>0</v>
      </c>
      <c r="L242" s="402">
        <f t="shared" ref="L242:L251" si="78">+K242*J242</f>
        <v>0</v>
      </c>
      <c r="M242" s="372">
        <f t="shared" si="75"/>
        <v>0</v>
      </c>
      <c r="N242" s="372">
        <f t="shared" si="76"/>
        <v>0</v>
      </c>
      <c r="O242" s="372">
        <f t="shared" si="77"/>
        <v>0</v>
      </c>
      <c r="Q242" s="266"/>
      <c r="S242" s="266"/>
      <c r="T242" s="267"/>
      <c r="U242" s="267"/>
      <c r="V242" s="267"/>
      <c r="W242" s="267"/>
      <c r="Y242" s="266"/>
    </row>
    <row r="243" spans="1:25" s="265" customFormat="1" ht="12" outlineLevel="1" x14ac:dyDescent="0.2">
      <c r="A243" s="409">
        <v>41</v>
      </c>
      <c r="C243" s="291" t="s">
        <v>207</v>
      </c>
      <c r="D243" s="308" t="s">
        <v>103</v>
      </c>
      <c r="E243" s="274">
        <v>101784</v>
      </c>
      <c r="F243" s="330">
        <v>2</v>
      </c>
      <c r="G243" s="275" t="s">
        <v>104</v>
      </c>
      <c r="H243" s="301">
        <v>13563000</v>
      </c>
      <c r="I243" s="315">
        <f t="shared" si="74"/>
        <v>-4.5196490451964944E-2</v>
      </c>
      <c r="J243" s="301">
        <v>12950000</v>
      </c>
      <c r="K243" s="375">
        <v>80</v>
      </c>
      <c r="L243" s="402">
        <v>1051540000</v>
      </c>
      <c r="M243" s="372">
        <f t="shared" si="75"/>
        <v>1101315600</v>
      </c>
      <c r="N243" s="372">
        <f t="shared" si="76"/>
        <v>1161998089.5599999</v>
      </c>
      <c r="O243" s="372">
        <f t="shared" si="77"/>
        <v>-110458089.55999994</v>
      </c>
      <c r="Q243" s="266"/>
      <c r="S243" s="266"/>
      <c r="T243" s="267"/>
      <c r="U243" s="267"/>
      <c r="V243" s="267"/>
      <c r="W243" s="267"/>
      <c r="Y243" s="266"/>
    </row>
    <row r="244" spans="1:25" s="265" customFormat="1" ht="12" outlineLevel="1" x14ac:dyDescent="0.2">
      <c r="A244" s="409"/>
      <c r="C244" s="291" t="s">
        <v>207</v>
      </c>
      <c r="D244" s="274" t="s">
        <v>176</v>
      </c>
      <c r="E244" s="274">
        <v>101784</v>
      </c>
      <c r="F244" s="330">
        <v>2</v>
      </c>
      <c r="G244" s="275" t="s">
        <v>104</v>
      </c>
      <c r="H244" s="301">
        <v>13563000</v>
      </c>
      <c r="I244" s="315">
        <f t="shared" si="74"/>
        <v>5.4928850549288422E-2</v>
      </c>
      <c r="J244" s="301">
        <v>14308000</v>
      </c>
      <c r="K244" s="375">
        <v>0</v>
      </c>
      <c r="L244" s="402">
        <f t="shared" si="78"/>
        <v>0</v>
      </c>
      <c r="M244" s="372">
        <f t="shared" si="75"/>
        <v>0</v>
      </c>
      <c r="N244" s="372">
        <f t="shared" si="76"/>
        <v>0</v>
      </c>
      <c r="O244" s="372">
        <f t="shared" si="77"/>
        <v>0</v>
      </c>
      <c r="Q244" s="266"/>
      <c r="S244" s="266"/>
      <c r="T244" s="267"/>
      <c r="U244" s="267"/>
      <c r="V244" s="267"/>
      <c r="W244" s="267"/>
      <c r="Y244" s="266"/>
    </row>
    <row r="245" spans="1:25" s="265" customFormat="1" ht="12" outlineLevel="1" x14ac:dyDescent="0.2">
      <c r="A245" s="409">
        <v>42</v>
      </c>
      <c r="C245" s="292" t="s">
        <v>208</v>
      </c>
      <c r="D245" s="308" t="s">
        <v>103</v>
      </c>
      <c r="E245" s="274">
        <v>102637</v>
      </c>
      <c r="F245" s="330">
        <v>2</v>
      </c>
      <c r="G245" s="275" t="s">
        <v>104</v>
      </c>
      <c r="H245" s="301">
        <v>11831000</v>
      </c>
      <c r="I245" s="315">
        <f t="shared" si="74"/>
        <v>-0.19702476544670777</v>
      </c>
      <c r="J245" s="301">
        <v>9500000</v>
      </c>
      <c r="K245" s="375">
        <v>45</v>
      </c>
      <c r="L245" s="402">
        <v>438900000</v>
      </c>
      <c r="M245" s="372">
        <f t="shared" si="75"/>
        <v>546592200</v>
      </c>
      <c r="N245" s="372">
        <f t="shared" si="76"/>
        <v>576709430.22000003</v>
      </c>
      <c r="O245" s="372">
        <f t="shared" si="77"/>
        <v>-137809430.22000003</v>
      </c>
      <c r="Q245" s="266"/>
      <c r="S245" s="266"/>
      <c r="T245" s="267"/>
      <c r="U245" s="267"/>
      <c r="V245" s="267"/>
      <c r="W245" s="267"/>
      <c r="Y245" s="266"/>
    </row>
    <row r="246" spans="1:25" s="265" customFormat="1" ht="12" outlineLevel="1" x14ac:dyDescent="0.2">
      <c r="A246" s="409"/>
      <c r="C246" s="292" t="s">
        <v>208</v>
      </c>
      <c r="D246" s="274" t="s">
        <v>176</v>
      </c>
      <c r="E246" s="274">
        <v>102637</v>
      </c>
      <c r="F246" s="330">
        <v>2</v>
      </c>
      <c r="G246" s="275" t="s">
        <v>104</v>
      </c>
      <c r="H246" s="301">
        <v>11831000</v>
      </c>
      <c r="I246" s="315">
        <f t="shared" si="74"/>
        <v>5.4940410785225158E-2</v>
      </c>
      <c r="J246" s="301">
        <v>12481000</v>
      </c>
      <c r="K246" s="375">
        <v>0</v>
      </c>
      <c r="L246" s="402">
        <f t="shared" si="78"/>
        <v>0</v>
      </c>
      <c r="M246" s="372">
        <f t="shared" si="75"/>
        <v>0</v>
      </c>
      <c r="N246" s="372">
        <f t="shared" si="76"/>
        <v>0</v>
      </c>
      <c r="O246" s="372">
        <f t="shared" si="77"/>
        <v>0</v>
      </c>
      <c r="Q246" s="266"/>
      <c r="S246" s="266"/>
      <c r="T246" s="267"/>
      <c r="U246" s="267"/>
      <c r="V246" s="267"/>
      <c r="W246" s="267"/>
      <c r="Y246" s="266"/>
    </row>
    <row r="247" spans="1:25" s="265" customFormat="1" ht="12" outlineLevel="1" x14ac:dyDescent="0.2">
      <c r="A247" s="409">
        <v>43</v>
      </c>
      <c r="C247" s="293" t="s">
        <v>209</v>
      </c>
      <c r="D247" s="308" t="s">
        <v>103</v>
      </c>
      <c r="E247" s="274">
        <v>54588</v>
      </c>
      <c r="F247" s="330">
        <v>2</v>
      </c>
      <c r="G247" s="275" t="s">
        <v>104</v>
      </c>
      <c r="H247" s="301">
        <v>9461000</v>
      </c>
      <c r="I247" s="315">
        <f t="shared" si="74"/>
        <v>5.6970721911003164E-2</v>
      </c>
      <c r="J247" s="301">
        <v>10000000</v>
      </c>
      <c r="K247" s="375">
        <v>43</v>
      </c>
      <c r="L247" s="402">
        <v>433000000</v>
      </c>
      <c r="M247" s="372">
        <f t="shared" si="75"/>
        <v>409661299.99999994</v>
      </c>
      <c r="N247" s="372">
        <f t="shared" si="76"/>
        <v>432233637.62999994</v>
      </c>
      <c r="O247" s="372">
        <f t="shared" si="77"/>
        <v>766362.37000006437</v>
      </c>
      <c r="Q247" s="266"/>
      <c r="S247" s="266"/>
      <c r="T247" s="267"/>
      <c r="U247" s="267"/>
      <c r="V247" s="267"/>
      <c r="W247" s="267"/>
      <c r="Y247" s="266"/>
    </row>
    <row r="248" spans="1:25" s="265" customFormat="1" ht="12" outlineLevel="1" x14ac:dyDescent="0.2">
      <c r="A248" s="409"/>
      <c r="C248" s="293" t="s">
        <v>209</v>
      </c>
      <c r="D248" s="274" t="s">
        <v>176</v>
      </c>
      <c r="E248" s="274">
        <v>54588</v>
      </c>
      <c r="F248" s="330">
        <v>2</v>
      </c>
      <c r="G248" s="275" t="s">
        <v>104</v>
      </c>
      <c r="H248" s="301">
        <v>9461000</v>
      </c>
      <c r="I248" s="315">
        <f t="shared" si="74"/>
        <v>5.4962477539372223E-2</v>
      </c>
      <c r="J248" s="301">
        <v>9981000</v>
      </c>
      <c r="K248" s="375">
        <v>0</v>
      </c>
      <c r="L248" s="402">
        <f t="shared" si="78"/>
        <v>0</v>
      </c>
      <c r="M248" s="372">
        <f t="shared" si="75"/>
        <v>0</v>
      </c>
      <c r="N248" s="372">
        <f t="shared" si="76"/>
        <v>0</v>
      </c>
      <c r="O248" s="372">
        <f t="shared" si="77"/>
        <v>0</v>
      </c>
      <c r="Q248" s="266"/>
      <c r="S248" s="266"/>
      <c r="T248" s="267"/>
      <c r="U248" s="267"/>
      <c r="V248" s="267"/>
      <c r="W248" s="267"/>
      <c r="Y248" s="266"/>
    </row>
    <row r="249" spans="1:25" s="265" customFormat="1" ht="12" outlineLevel="1" x14ac:dyDescent="0.2">
      <c r="A249" s="409">
        <v>44</v>
      </c>
      <c r="C249" s="302" t="s">
        <v>210</v>
      </c>
      <c r="D249" s="308" t="s">
        <v>103</v>
      </c>
      <c r="E249" s="274">
        <v>54931</v>
      </c>
      <c r="F249" s="330">
        <v>2</v>
      </c>
      <c r="G249" s="275" t="s">
        <v>104</v>
      </c>
      <c r="H249" s="301">
        <v>10946000</v>
      </c>
      <c r="I249" s="315">
        <f t="shared" si="74"/>
        <v>6.4955234788963923E-2</v>
      </c>
      <c r="J249" s="301">
        <v>11657000</v>
      </c>
      <c r="K249" s="375">
        <v>0</v>
      </c>
      <c r="L249" s="402">
        <f t="shared" si="78"/>
        <v>0</v>
      </c>
      <c r="M249" s="372">
        <f t="shared" si="75"/>
        <v>0</v>
      </c>
      <c r="N249" s="372">
        <f t="shared" si="76"/>
        <v>0</v>
      </c>
      <c r="O249" s="372">
        <f t="shared" si="77"/>
        <v>0</v>
      </c>
      <c r="Q249" s="266"/>
      <c r="S249" s="266"/>
      <c r="T249" s="267"/>
      <c r="U249" s="267"/>
      <c r="V249" s="267"/>
      <c r="W249" s="267"/>
      <c r="Y249" s="266"/>
    </row>
    <row r="250" spans="1:25" s="265" customFormat="1" ht="12" outlineLevel="1" x14ac:dyDescent="0.2">
      <c r="A250" s="409"/>
      <c r="C250" s="291" t="s">
        <v>210</v>
      </c>
      <c r="D250" s="274" t="s">
        <v>176</v>
      </c>
      <c r="E250" s="274">
        <v>54931</v>
      </c>
      <c r="F250" s="330">
        <v>2</v>
      </c>
      <c r="G250" s="275" t="s">
        <v>104</v>
      </c>
      <c r="H250" s="301">
        <v>10946000</v>
      </c>
      <c r="I250" s="315">
        <f t="shared" si="74"/>
        <v>5.4997259272793642E-2</v>
      </c>
      <c r="J250" s="301">
        <v>11548000</v>
      </c>
      <c r="K250" s="375">
        <v>0</v>
      </c>
      <c r="L250" s="402">
        <f t="shared" si="78"/>
        <v>0</v>
      </c>
      <c r="M250" s="372">
        <f t="shared" si="75"/>
        <v>0</v>
      </c>
      <c r="N250" s="372">
        <f t="shared" si="76"/>
        <v>0</v>
      </c>
      <c r="O250" s="372">
        <f t="shared" si="77"/>
        <v>0</v>
      </c>
      <c r="Q250" s="266"/>
      <c r="S250" s="266"/>
      <c r="T250" s="267"/>
      <c r="U250" s="267"/>
      <c r="V250" s="267"/>
      <c r="W250" s="267"/>
      <c r="Y250" s="266"/>
    </row>
    <row r="251" spans="1:25" s="265" customFormat="1" ht="12" outlineLevel="1" x14ac:dyDescent="0.2">
      <c r="A251" s="409">
        <v>45</v>
      </c>
      <c r="C251" s="291" t="s">
        <v>211</v>
      </c>
      <c r="D251" s="308" t="s">
        <v>103</v>
      </c>
      <c r="E251" s="274">
        <v>106553</v>
      </c>
      <c r="F251" s="330">
        <v>2</v>
      </c>
      <c r="G251" s="275" t="s">
        <v>104</v>
      </c>
      <c r="H251" s="301">
        <v>11747000</v>
      </c>
      <c r="I251" s="315">
        <f t="shared" si="74"/>
        <v>0</v>
      </c>
      <c r="J251" s="301">
        <v>11747000</v>
      </c>
      <c r="K251" s="375">
        <v>0</v>
      </c>
      <c r="L251" s="402">
        <f t="shared" si="78"/>
        <v>0</v>
      </c>
      <c r="M251" s="372">
        <f t="shared" si="75"/>
        <v>0</v>
      </c>
      <c r="N251" s="372">
        <f t="shared" si="76"/>
        <v>0</v>
      </c>
      <c r="O251" s="372">
        <f t="shared" si="77"/>
        <v>0</v>
      </c>
      <c r="Q251" s="266"/>
      <c r="S251" s="266"/>
      <c r="T251" s="267"/>
      <c r="U251" s="267"/>
      <c r="V251" s="267"/>
      <c r="W251" s="267"/>
      <c r="Y251" s="266"/>
    </row>
    <row r="252" spans="1:25" s="265" customFormat="1" ht="12" outlineLevel="1" x14ac:dyDescent="0.2">
      <c r="A252" s="409"/>
      <c r="C252" s="291" t="s">
        <v>211</v>
      </c>
      <c r="D252" s="274" t="s">
        <v>176</v>
      </c>
      <c r="E252" s="274">
        <v>106553</v>
      </c>
      <c r="F252" s="330">
        <v>2</v>
      </c>
      <c r="G252" s="275" t="s">
        <v>104</v>
      </c>
      <c r="H252" s="301">
        <v>11747000</v>
      </c>
      <c r="I252" s="315">
        <f t="shared" si="74"/>
        <v>-6.095173235719753E-2</v>
      </c>
      <c r="J252" s="301">
        <v>11031000</v>
      </c>
      <c r="K252" s="375">
        <v>0</v>
      </c>
      <c r="L252" s="402">
        <f t="shared" ref="L252:L277" si="79">+K252*J252</f>
        <v>0</v>
      </c>
      <c r="M252" s="372">
        <f t="shared" ref="M252:M277" si="80">L252/(1+I252)</f>
        <v>0</v>
      </c>
      <c r="N252" s="372">
        <f t="shared" si="76"/>
        <v>0</v>
      </c>
      <c r="O252" s="372">
        <f t="shared" ref="O252:O277" si="81">L252-N252</f>
        <v>0</v>
      </c>
      <c r="Q252" s="266"/>
      <c r="S252" s="266"/>
      <c r="T252" s="267"/>
      <c r="U252" s="267"/>
      <c r="V252" s="267"/>
      <c r="W252" s="267"/>
      <c r="Y252" s="266"/>
    </row>
    <row r="253" spans="1:25" s="265" customFormat="1" ht="12" outlineLevel="1" x14ac:dyDescent="0.2">
      <c r="A253" s="409">
        <v>46</v>
      </c>
      <c r="C253" s="317" t="s">
        <v>212</v>
      </c>
      <c r="D253" s="308" t="s">
        <v>103</v>
      </c>
      <c r="E253" s="274">
        <v>117226</v>
      </c>
      <c r="F253" s="330">
        <v>2</v>
      </c>
      <c r="G253" s="275" t="s">
        <v>104</v>
      </c>
      <c r="H253" s="301">
        <v>12702000</v>
      </c>
      <c r="I253" s="315">
        <f t="shared" si="74"/>
        <v>-6.3139663045189698E-2</v>
      </c>
      <c r="J253" s="301">
        <v>11900000</v>
      </c>
      <c r="K253" s="375">
        <v>36</v>
      </c>
      <c r="L253" s="402">
        <v>431970000</v>
      </c>
      <c r="M253" s="372">
        <f t="shared" si="80"/>
        <v>461082600</v>
      </c>
      <c r="N253" s="372">
        <f t="shared" si="76"/>
        <v>486488251.25999999</v>
      </c>
      <c r="O253" s="372">
        <f t="shared" si="81"/>
        <v>-54518251.25999999</v>
      </c>
      <c r="Q253" s="266"/>
      <c r="S253" s="266"/>
      <c r="T253" s="267"/>
      <c r="U253" s="267"/>
      <c r="V253" s="267"/>
      <c r="W253" s="267"/>
      <c r="Y253" s="266"/>
    </row>
    <row r="254" spans="1:25" s="265" customFormat="1" ht="12" outlineLevel="1" x14ac:dyDescent="0.2">
      <c r="A254" s="409"/>
      <c r="C254" s="317" t="s">
        <v>212</v>
      </c>
      <c r="D254" s="274" t="s">
        <v>176</v>
      </c>
      <c r="E254" s="274">
        <v>117226</v>
      </c>
      <c r="F254" s="330">
        <v>2</v>
      </c>
      <c r="G254" s="275" t="s">
        <v>104</v>
      </c>
      <c r="H254" s="301">
        <v>12702000</v>
      </c>
      <c r="I254" s="315">
        <f t="shared" si="74"/>
        <v>5.4951976066761166E-2</v>
      </c>
      <c r="J254" s="301">
        <v>13400000</v>
      </c>
      <c r="K254" s="375">
        <v>0</v>
      </c>
      <c r="L254" s="402">
        <f t="shared" si="79"/>
        <v>0</v>
      </c>
      <c r="M254" s="372">
        <f t="shared" si="80"/>
        <v>0</v>
      </c>
      <c r="N254" s="372">
        <f t="shared" si="76"/>
        <v>0</v>
      </c>
      <c r="O254" s="372">
        <f t="shared" si="81"/>
        <v>0</v>
      </c>
      <c r="Q254" s="266"/>
      <c r="S254" s="266"/>
      <c r="T254" s="267"/>
      <c r="U254" s="267"/>
      <c r="V254" s="267"/>
      <c r="W254" s="267"/>
      <c r="Y254" s="266"/>
    </row>
    <row r="255" spans="1:25" s="265" customFormat="1" ht="12" outlineLevel="1" x14ac:dyDescent="0.2">
      <c r="A255" s="409">
        <v>47</v>
      </c>
      <c r="C255" s="291" t="s">
        <v>213</v>
      </c>
      <c r="D255" s="308" t="s">
        <v>103</v>
      </c>
      <c r="E255" s="274">
        <v>90827</v>
      </c>
      <c r="F255" s="330">
        <v>4</v>
      </c>
      <c r="G255" s="275" t="s">
        <v>104</v>
      </c>
      <c r="H255" s="301">
        <v>12665000</v>
      </c>
      <c r="I255" s="315">
        <f t="shared" si="74"/>
        <v>-5.2112120015791574E-2</v>
      </c>
      <c r="J255" s="301">
        <v>12005000</v>
      </c>
      <c r="K255" s="375">
        <v>0</v>
      </c>
      <c r="L255" s="402">
        <f t="shared" si="79"/>
        <v>0</v>
      </c>
      <c r="M255" s="372">
        <f t="shared" si="80"/>
        <v>0</v>
      </c>
      <c r="N255" s="372">
        <f t="shared" si="76"/>
        <v>0</v>
      </c>
      <c r="O255" s="372">
        <f t="shared" si="81"/>
        <v>0</v>
      </c>
      <c r="Q255" s="266"/>
      <c r="S255" s="266"/>
      <c r="T255" s="267"/>
      <c r="U255" s="267"/>
      <c r="V255" s="267"/>
      <c r="W255" s="267"/>
      <c r="Y255" s="266"/>
    </row>
    <row r="256" spans="1:25" s="265" customFormat="1" ht="12" outlineLevel="1" x14ac:dyDescent="0.2">
      <c r="A256" s="409"/>
      <c r="C256" s="291" t="s">
        <v>213</v>
      </c>
      <c r="D256" s="274" t="s">
        <v>176</v>
      </c>
      <c r="E256" s="274">
        <v>90827</v>
      </c>
      <c r="F256" s="330">
        <v>4</v>
      </c>
      <c r="G256" s="275" t="s">
        <v>104</v>
      </c>
      <c r="H256" s="301">
        <v>12546000</v>
      </c>
      <c r="I256" s="315">
        <f t="shared" si="74"/>
        <v>-5.2128168340506931E-2</v>
      </c>
      <c r="J256" s="301">
        <v>11892000</v>
      </c>
      <c r="K256" s="375">
        <v>0</v>
      </c>
      <c r="L256" s="402">
        <f t="shared" si="79"/>
        <v>0</v>
      </c>
      <c r="M256" s="372">
        <f t="shared" si="80"/>
        <v>0</v>
      </c>
      <c r="N256" s="372">
        <f t="shared" si="76"/>
        <v>0</v>
      </c>
      <c r="O256" s="372">
        <f t="shared" si="81"/>
        <v>0</v>
      </c>
      <c r="Q256" s="266"/>
      <c r="S256" s="266"/>
      <c r="T256" s="267"/>
      <c r="U256" s="267"/>
      <c r="V256" s="267"/>
      <c r="W256" s="267"/>
      <c r="Y256" s="266"/>
    </row>
    <row r="257" spans="1:25" s="265" customFormat="1" ht="12" outlineLevel="1" x14ac:dyDescent="0.2">
      <c r="A257" s="409">
        <v>48</v>
      </c>
      <c r="C257" s="290" t="s">
        <v>214</v>
      </c>
      <c r="D257" s="308" t="s">
        <v>103</v>
      </c>
      <c r="E257" s="274">
        <v>101521</v>
      </c>
      <c r="F257" s="330">
        <v>3</v>
      </c>
      <c r="G257" s="275" t="s">
        <v>104</v>
      </c>
      <c r="H257" s="301">
        <v>14613000</v>
      </c>
      <c r="I257" s="315">
        <f t="shared" si="74"/>
        <v>-0.11380277834804631</v>
      </c>
      <c r="J257" s="301">
        <v>12950000</v>
      </c>
      <c r="K257" s="375">
        <v>21</v>
      </c>
      <c r="L257" s="402">
        <v>285547500</v>
      </c>
      <c r="M257" s="372">
        <f t="shared" si="80"/>
        <v>322216650</v>
      </c>
      <c r="N257" s="372">
        <f t="shared" si="76"/>
        <v>339970787.41500002</v>
      </c>
      <c r="O257" s="372">
        <f t="shared" si="81"/>
        <v>-54423287.415000021</v>
      </c>
      <c r="Q257" s="266"/>
      <c r="S257" s="266"/>
      <c r="T257" s="267"/>
      <c r="U257" s="267"/>
      <c r="V257" s="267"/>
      <c r="W257" s="267"/>
      <c r="Y257" s="266"/>
    </row>
    <row r="258" spans="1:25" s="265" customFormat="1" ht="12" outlineLevel="1" x14ac:dyDescent="0.2">
      <c r="A258" s="409"/>
      <c r="C258" s="290" t="s">
        <v>214</v>
      </c>
      <c r="D258" s="274" t="s">
        <v>176</v>
      </c>
      <c r="E258" s="274">
        <v>101521</v>
      </c>
      <c r="F258" s="330">
        <v>3</v>
      </c>
      <c r="G258" s="275" t="s">
        <v>104</v>
      </c>
      <c r="H258" s="301">
        <v>14613000</v>
      </c>
      <c r="I258" s="315">
        <f t="shared" si="74"/>
        <v>5.4951070964210036E-2</v>
      </c>
      <c r="J258" s="301">
        <v>15416000</v>
      </c>
      <c r="K258" s="375">
        <v>0</v>
      </c>
      <c r="L258" s="402">
        <f t="shared" si="79"/>
        <v>0</v>
      </c>
      <c r="M258" s="372">
        <f t="shared" si="80"/>
        <v>0</v>
      </c>
      <c r="N258" s="372">
        <f t="shared" si="76"/>
        <v>0</v>
      </c>
      <c r="O258" s="372">
        <f t="shared" si="81"/>
        <v>0</v>
      </c>
      <c r="Q258" s="266"/>
      <c r="S258" s="266"/>
      <c r="T258" s="267"/>
      <c r="U258" s="267"/>
      <c r="V258" s="267"/>
      <c r="W258" s="267"/>
      <c r="Y258" s="266"/>
    </row>
    <row r="259" spans="1:25" s="265" customFormat="1" ht="12" outlineLevel="1" x14ac:dyDescent="0.2">
      <c r="A259" s="409">
        <v>49</v>
      </c>
      <c r="C259" s="290" t="s">
        <v>215</v>
      </c>
      <c r="D259" s="308" t="s">
        <v>103</v>
      </c>
      <c r="E259" s="274">
        <v>102049</v>
      </c>
      <c r="F259" s="330">
        <v>4</v>
      </c>
      <c r="G259" s="275" t="s">
        <v>104</v>
      </c>
      <c r="H259" s="301">
        <v>13563000</v>
      </c>
      <c r="I259" s="315">
        <f t="shared" si="74"/>
        <v>-4.5196490451964944E-2</v>
      </c>
      <c r="J259" s="301">
        <v>12950000</v>
      </c>
      <c r="K259" s="375">
        <v>47</v>
      </c>
      <c r="L259" s="402">
        <v>647500000</v>
      </c>
      <c r="M259" s="372">
        <f t="shared" si="80"/>
        <v>678150000</v>
      </c>
      <c r="N259" s="372">
        <f t="shared" si="76"/>
        <v>715516065</v>
      </c>
      <c r="O259" s="372">
        <f t="shared" si="81"/>
        <v>-68016065</v>
      </c>
      <c r="Q259" s="266"/>
      <c r="S259" s="266"/>
      <c r="T259" s="267"/>
      <c r="U259" s="267"/>
      <c r="V259" s="267"/>
      <c r="W259" s="267"/>
      <c r="Y259" s="266"/>
    </row>
    <row r="260" spans="1:25" s="265" customFormat="1" ht="12" outlineLevel="1" x14ac:dyDescent="0.2">
      <c r="A260" s="409"/>
      <c r="C260" s="290" t="s">
        <v>215</v>
      </c>
      <c r="D260" s="274" t="s">
        <v>176</v>
      </c>
      <c r="E260" s="274">
        <v>102049</v>
      </c>
      <c r="F260" s="330">
        <v>4</v>
      </c>
      <c r="G260" s="275" t="s">
        <v>104</v>
      </c>
      <c r="H260" s="301">
        <v>13563000</v>
      </c>
      <c r="I260" s="315">
        <f t="shared" si="74"/>
        <v>5.4928850549288422E-2</v>
      </c>
      <c r="J260" s="301">
        <v>14308000</v>
      </c>
      <c r="K260" s="375">
        <v>0</v>
      </c>
      <c r="L260" s="402">
        <f t="shared" si="79"/>
        <v>0</v>
      </c>
      <c r="M260" s="372">
        <f t="shared" si="80"/>
        <v>0</v>
      </c>
      <c r="N260" s="372">
        <f t="shared" si="76"/>
        <v>0</v>
      </c>
      <c r="O260" s="372">
        <f t="shared" si="81"/>
        <v>0</v>
      </c>
      <c r="Q260" s="266"/>
      <c r="S260" s="266"/>
      <c r="T260" s="267"/>
      <c r="U260" s="267"/>
      <c r="V260" s="267"/>
      <c r="W260" s="267"/>
      <c r="Y260" s="266"/>
    </row>
    <row r="261" spans="1:25" s="265" customFormat="1" ht="12" outlineLevel="1" x14ac:dyDescent="0.2">
      <c r="A261" s="409">
        <v>50</v>
      </c>
      <c r="C261" s="290" t="s">
        <v>216</v>
      </c>
      <c r="D261" s="308" t="s">
        <v>103</v>
      </c>
      <c r="E261" s="274">
        <v>103307</v>
      </c>
      <c r="F261" s="330">
        <v>3</v>
      </c>
      <c r="G261" s="275" t="s">
        <v>104</v>
      </c>
      <c r="H261" s="301">
        <v>12858000</v>
      </c>
      <c r="I261" s="315">
        <f t="shared" si="74"/>
        <v>-0.15227873697309069</v>
      </c>
      <c r="J261" s="301">
        <v>10900000</v>
      </c>
      <c r="K261" s="375">
        <v>32</v>
      </c>
      <c r="L261" s="402">
        <v>355340000</v>
      </c>
      <c r="M261" s="372">
        <f t="shared" si="80"/>
        <v>419170800</v>
      </c>
      <c r="N261" s="372">
        <f t="shared" si="76"/>
        <v>442267111.07999998</v>
      </c>
      <c r="O261" s="372">
        <f t="shared" si="81"/>
        <v>-86927111.079999983</v>
      </c>
      <c r="P261" s="267"/>
      <c r="Q261" s="266"/>
      <c r="S261" s="266"/>
      <c r="T261" s="267"/>
      <c r="U261" s="267"/>
      <c r="V261" s="267"/>
      <c r="W261" s="267"/>
      <c r="Y261" s="266"/>
    </row>
    <row r="262" spans="1:25" s="265" customFormat="1" ht="12" outlineLevel="1" x14ac:dyDescent="0.2">
      <c r="A262" s="409"/>
      <c r="C262" s="290" t="s">
        <v>216</v>
      </c>
      <c r="D262" s="274" t="s">
        <v>176</v>
      </c>
      <c r="E262" s="274">
        <v>103307</v>
      </c>
      <c r="F262" s="330">
        <v>3</v>
      </c>
      <c r="G262" s="275" t="s">
        <v>104</v>
      </c>
      <c r="H262" s="301">
        <v>12858000</v>
      </c>
      <c r="I262" s="315">
        <f t="shared" si="74"/>
        <v>5.4985223207341782E-2</v>
      </c>
      <c r="J262" s="301">
        <v>13565000</v>
      </c>
      <c r="K262" s="375">
        <v>0</v>
      </c>
      <c r="L262" s="402">
        <f t="shared" si="79"/>
        <v>0</v>
      </c>
      <c r="M262" s="372">
        <f t="shared" si="80"/>
        <v>0</v>
      </c>
      <c r="N262" s="372">
        <f t="shared" si="76"/>
        <v>0</v>
      </c>
      <c r="O262" s="372">
        <f t="shared" si="81"/>
        <v>0</v>
      </c>
      <c r="Q262" s="266"/>
      <c r="S262" s="266"/>
      <c r="T262" s="267"/>
      <c r="U262" s="267"/>
      <c r="V262" s="267"/>
      <c r="W262" s="267"/>
      <c r="Y262" s="266"/>
    </row>
    <row r="263" spans="1:25" s="265" customFormat="1" ht="12" outlineLevel="1" x14ac:dyDescent="0.2">
      <c r="A263" s="409">
        <v>51</v>
      </c>
      <c r="C263" s="290" t="s">
        <v>217</v>
      </c>
      <c r="D263" s="308" t="s">
        <v>103</v>
      </c>
      <c r="E263" s="274">
        <v>105148</v>
      </c>
      <c r="F263" s="330">
        <v>4</v>
      </c>
      <c r="G263" s="275" t="s">
        <v>104</v>
      </c>
      <c r="H263" s="301">
        <v>11144000</v>
      </c>
      <c r="I263" s="315">
        <f t="shared" si="74"/>
        <v>-0.33596554199569273</v>
      </c>
      <c r="J263" s="301">
        <v>7400000</v>
      </c>
      <c r="K263" s="375">
        <v>15</v>
      </c>
      <c r="L263" s="402">
        <v>113220000</v>
      </c>
      <c r="M263" s="372">
        <f t="shared" si="80"/>
        <v>170503200</v>
      </c>
      <c r="N263" s="372">
        <f t="shared" si="76"/>
        <v>179897926.31999999</v>
      </c>
      <c r="O263" s="372">
        <f t="shared" si="81"/>
        <v>-66677926.319999993</v>
      </c>
      <c r="Q263" s="266"/>
      <c r="S263" s="266"/>
      <c r="T263" s="267"/>
      <c r="U263" s="267"/>
      <c r="V263" s="267"/>
      <c r="W263" s="267"/>
      <c r="Y263" s="266"/>
    </row>
    <row r="264" spans="1:25" s="265" customFormat="1" ht="12" outlineLevel="1" x14ac:dyDescent="0.2">
      <c r="A264" s="409"/>
      <c r="C264" s="290" t="s">
        <v>218</v>
      </c>
      <c r="D264" s="274" t="s">
        <v>176</v>
      </c>
      <c r="E264" s="274">
        <v>105148</v>
      </c>
      <c r="F264" s="330">
        <v>4</v>
      </c>
      <c r="G264" s="275" t="s">
        <v>104</v>
      </c>
      <c r="H264" s="301">
        <v>11144000</v>
      </c>
      <c r="I264" s="315">
        <f t="shared" si="74"/>
        <v>5.491744436468049E-2</v>
      </c>
      <c r="J264" s="301">
        <v>11756000</v>
      </c>
      <c r="K264" s="375">
        <v>0</v>
      </c>
      <c r="L264" s="402">
        <f t="shared" si="79"/>
        <v>0</v>
      </c>
      <c r="M264" s="372">
        <f t="shared" si="80"/>
        <v>0</v>
      </c>
      <c r="N264" s="372">
        <f t="shared" si="76"/>
        <v>0</v>
      </c>
      <c r="O264" s="372">
        <f t="shared" si="81"/>
        <v>0</v>
      </c>
      <c r="Q264" s="266"/>
      <c r="S264" s="266"/>
      <c r="T264" s="267"/>
      <c r="U264" s="267"/>
      <c r="V264" s="267"/>
      <c r="W264" s="267"/>
      <c r="Y264" s="266"/>
    </row>
    <row r="265" spans="1:25" s="265" customFormat="1" ht="12" outlineLevel="1" x14ac:dyDescent="0.2">
      <c r="A265" s="409">
        <v>52</v>
      </c>
      <c r="C265" s="290" t="s">
        <v>219</v>
      </c>
      <c r="D265" s="308" t="s">
        <v>103</v>
      </c>
      <c r="E265" s="274">
        <v>106931</v>
      </c>
      <c r="F265" s="330">
        <v>4</v>
      </c>
      <c r="G265" s="275" t="s">
        <v>104</v>
      </c>
      <c r="H265" s="301">
        <v>13046000</v>
      </c>
      <c r="I265" s="315">
        <f t="shared" si="74"/>
        <v>6.4924114671163657E-2</v>
      </c>
      <c r="J265" s="301">
        <v>13893000</v>
      </c>
      <c r="K265" s="375">
        <v>0</v>
      </c>
      <c r="L265" s="402">
        <f t="shared" si="79"/>
        <v>0</v>
      </c>
      <c r="M265" s="372">
        <f t="shared" si="80"/>
        <v>0</v>
      </c>
      <c r="N265" s="372">
        <f t="shared" si="76"/>
        <v>0</v>
      </c>
      <c r="O265" s="372">
        <f t="shared" si="81"/>
        <v>0</v>
      </c>
      <c r="Q265" s="266"/>
      <c r="S265" s="266"/>
      <c r="T265" s="267"/>
      <c r="U265" s="267"/>
      <c r="V265" s="267"/>
      <c r="W265" s="267"/>
      <c r="Y265" s="266"/>
    </row>
    <row r="266" spans="1:25" s="265" customFormat="1" ht="12" outlineLevel="1" x14ac:dyDescent="0.2">
      <c r="A266" s="409">
        <v>53</v>
      </c>
      <c r="C266" s="308" t="s">
        <v>220</v>
      </c>
      <c r="D266" s="308" t="s">
        <v>103</v>
      </c>
      <c r="E266" s="274">
        <v>104696</v>
      </c>
      <c r="F266" s="330">
        <v>4</v>
      </c>
      <c r="G266" s="275" t="s">
        <v>104</v>
      </c>
      <c r="H266" s="314">
        <v>8264000</v>
      </c>
      <c r="I266" s="315">
        <f t="shared" si="74"/>
        <v>-0.10454985479186829</v>
      </c>
      <c r="J266" s="301">
        <v>7400000</v>
      </c>
      <c r="K266" s="375">
        <v>15</v>
      </c>
      <c r="L266" s="402">
        <v>151779266</v>
      </c>
      <c r="M266" s="372">
        <f t="shared" si="80"/>
        <v>169500520.84108108</v>
      </c>
      <c r="N266" s="372">
        <f t="shared" si="76"/>
        <v>178839999.53942466</v>
      </c>
      <c r="O266" s="372">
        <f t="shared" si="81"/>
        <v>-27060733.539424658</v>
      </c>
      <c r="Q266" s="266"/>
      <c r="S266" s="266"/>
      <c r="T266" s="267"/>
      <c r="U266" s="267"/>
      <c r="V266" s="267"/>
      <c r="W266" s="267"/>
      <c r="Y266" s="266"/>
    </row>
    <row r="267" spans="1:25" s="265" customFormat="1" ht="12" outlineLevel="1" x14ac:dyDescent="0.2">
      <c r="A267" s="409"/>
      <c r="C267" s="308" t="s">
        <v>220</v>
      </c>
      <c r="D267" s="274" t="s">
        <v>105</v>
      </c>
      <c r="E267" s="274">
        <v>104696</v>
      </c>
      <c r="F267" s="330">
        <v>4</v>
      </c>
      <c r="G267" s="275" t="s">
        <v>104</v>
      </c>
      <c r="H267" s="314">
        <v>8264000</v>
      </c>
      <c r="I267" s="315">
        <f t="shared" si="74"/>
        <v>5.4937076476282654E-2</v>
      </c>
      <c r="J267" s="314">
        <v>8718000</v>
      </c>
      <c r="K267" s="375">
        <v>0</v>
      </c>
      <c r="L267" s="402">
        <f t="shared" ref="L267" si="82">+K267*J267</f>
        <v>0</v>
      </c>
      <c r="M267" s="372">
        <f t="shared" si="80"/>
        <v>0</v>
      </c>
      <c r="N267" s="372">
        <f t="shared" si="76"/>
        <v>0</v>
      </c>
      <c r="O267" s="372">
        <f t="shared" si="81"/>
        <v>0</v>
      </c>
      <c r="Q267" s="266"/>
      <c r="S267" s="266"/>
      <c r="T267" s="267"/>
      <c r="U267" s="267"/>
      <c r="V267" s="267"/>
      <c r="W267" s="267"/>
      <c r="Y267" s="266"/>
    </row>
    <row r="268" spans="1:25" s="265" customFormat="1" ht="12" outlineLevel="1" x14ac:dyDescent="0.2">
      <c r="A268" s="409"/>
      <c r="C268" s="308" t="s">
        <v>220</v>
      </c>
      <c r="D268" s="274" t="s">
        <v>188</v>
      </c>
      <c r="E268" s="274">
        <v>104696</v>
      </c>
      <c r="F268" s="330">
        <v>4</v>
      </c>
      <c r="G268" s="275" t="s">
        <v>104</v>
      </c>
      <c r="H268" s="314">
        <v>8187000</v>
      </c>
      <c r="I268" s="315">
        <f t="shared" si="74"/>
        <v>5.4965188713814506E-2</v>
      </c>
      <c r="J268" s="314">
        <v>8637000</v>
      </c>
      <c r="K268" s="375">
        <v>0</v>
      </c>
      <c r="L268" s="402">
        <f t="shared" si="79"/>
        <v>0</v>
      </c>
      <c r="M268" s="372">
        <f t="shared" si="80"/>
        <v>0</v>
      </c>
      <c r="N268" s="372">
        <f t="shared" si="76"/>
        <v>0</v>
      </c>
      <c r="O268" s="372">
        <f t="shared" si="81"/>
        <v>0</v>
      </c>
      <c r="Q268" s="266"/>
      <c r="S268" s="266"/>
      <c r="T268" s="267"/>
      <c r="U268" s="267"/>
      <c r="V268" s="267"/>
      <c r="W268" s="267"/>
      <c r="Y268" s="266"/>
    </row>
    <row r="269" spans="1:25" s="265" customFormat="1" ht="12" outlineLevel="1" x14ac:dyDescent="0.2">
      <c r="A269" s="409">
        <v>54</v>
      </c>
      <c r="C269" s="308" t="s">
        <v>221</v>
      </c>
      <c r="D269" s="308" t="s">
        <v>103</v>
      </c>
      <c r="E269" s="274">
        <v>107944</v>
      </c>
      <c r="F269" s="330">
        <v>4</v>
      </c>
      <c r="G269" s="275" t="s">
        <v>104</v>
      </c>
      <c r="H269" s="314">
        <v>13154000</v>
      </c>
      <c r="I269" s="315">
        <f t="shared" si="74"/>
        <v>0</v>
      </c>
      <c r="J269" s="314">
        <v>13154000</v>
      </c>
      <c r="K269" s="375">
        <v>0</v>
      </c>
      <c r="L269" s="402">
        <f t="shared" si="79"/>
        <v>0</v>
      </c>
      <c r="M269" s="372">
        <f t="shared" si="80"/>
        <v>0</v>
      </c>
      <c r="N269" s="372">
        <f t="shared" si="76"/>
        <v>0</v>
      </c>
      <c r="O269" s="372">
        <f t="shared" si="81"/>
        <v>0</v>
      </c>
      <c r="Q269" s="266"/>
      <c r="S269" s="266"/>
      <c r="T269" s="267"/>
      <c r="U269" s="267"/>
      <c r="V269" s="267"/>
      <c r="W269" s="267"/>
      <c r="Y269" s="266"/>
    </row>
    <row r="270" spans="1:25" s="265" customFormat="1" ht="12" customHeight="1" outlineLevel="1" x14ac:dyDescent="0.2">
      <c r="A270" s="409">
        <v>55</v>
      </c>
      <c r="C270" s="290" t="s">
        <v>222</v>
      </c>
      <c r="D270" s="308" t="s">
        <v>103</v>
      </c>
      <c r="E270" s="274">
        <v>109221</v>
      </c>
      <c r="F270" s="330">
        <v>4</v>
      </c>
      <c r="G270" s="275" t="s">
        <v>104</v>
      </c>
      <c r="H270" s="314">
        <v>12216000</v>
      </c>
      <c r="I270" s="315">
        <f t="shared" si="74"/>
        <v>-1.7681728880157177E-2</v>
      </c>
      <c r="J270" s="314">
        <v>12000000</v>
      </c>
      <c r="K270" s="375">
        <v>30</v>
      </c>
      <c r="L270" s="402">
        <v>363600000</v>
      </c>
      <c r="M270" s="372">
        <f t="shared" si="80"/>
        <v>370144800</v>
      </c>
      <c r="N270" s="372">
        <f t="shared" si="76"/>
        <v>390539778.48000002</v>
      </c>
      <c r="O270" s="372">
        <f t="shared" si="81"/>
        <v>-26939778.480000019</v>
      </c>
      <c r="Q270" s="266"/>
      <c r="S270" s="266"/>
      <c r="T270" s="267"/>
      <c r="U270" s="267"/>
      <c r="V270" s="267"/>
      <c r="W270" s="267"/>
      <c r="Y270" s="266"/>
    </row>
    <row r="271" spans="1:25" s="265" customFormat="1" ht="12" customHeight="1" outlineLevel="1" x14ac:dyDescent="0.2">
      <c r="A271" s="409"/>
      <c r="C271" s="290" t="s">
        <v>222</v>
      </c>
      <c r="D271" s="274" t="s">
        <v>176</v>
      </c>
      <c r="E271" s="274">
        <v>109221</v>
      </c>
      <c r="F271" s="330">
        <v>4</v>
      </c>
      <c r="G271" s="275" t="s">
        <v>104</v>
      </c>
      <c r="H271" s="314">
        <v>12216000</v>
      </c>
      <c r="I271" s="315">
        <f t="shared" si="74"/>
        <v>5.4927963326784512E-2</v>
      </c>
      <c r="J271" s="314">
        <v>12887000</v>
      </c>
      <c r="K271" s="375">
        <v>0</v>
      </c>
      <c r="L271" s="402">
        <f t="shared" si="79"/>
        <v>0</v>
      </c>
      <c r="M271" s="372">
        <f t="shared" si="80"/>
        <v>0</v>
      </c>
      <c r="N271" s="372">
        <f t="shared" si="76"/>
        <v>0</v>
      </c>
      <c r="O271" s="372">
        <f t="shared" si="81"/>
        <v>0</v>
      </c>
      <c r="Q271" s="266"/>
      <c r="S271" s="266"/>
      <c r="T271" s="267"/>
      <c r="U271" s="267"/>
      <c r="V271" s="267"/>
      <c r="W271" s="267"/>
      <c r="Y271" s="266"/>
    </row>
    <row r="272" spans="1:25" s="265" customFormat="1" ht="12" customHeight="1" outlineLevel="1" x14ac:dyDescent="0.2">
      <c r="A272" s="409">
        <v>56</v>
      </c>
      <c r="C272" s="290" t="s">
        <v>223</v>
      </c>
      <c r="D272" s="308" t="s">
        <v>103</v>
      </c>
      <c r="E272" s="274">
        <v>109138</v>
      </c>
      <c r="F272" s="330">
        <v>3</v>
      </c>
      <c r="G272" s="275" t="s">
        <v>104</v>
      </c>
      <c r="H272" s="303">
        <v>13673000</v>
      </c>
      <c r="I272" s="315">
        <f t="shared" si="74"/>
        <v>6.4945513054925685E-2</v>
      </c>
      <c r="J272" s="303">
        <v>14561000</v>
      </c>
      <c r="K272" s="375">
        <v>0</v>
      </c>
      <c r="L272" s="402">
        <f t="shared" si="79"/>
        <v>0</v>
      </c>
      <c r="M272" s="372">
        <f t="shared" si="80"/>
        <v>0</v>
      </c>
      <c r="N272" s="372">
        <f t="shared" si="76"/>
        <v>0</v>
      </c>
      <c r="O272" s="372">
        <f t="shared" si="81"/>
        <v>0</v>
      </c>
      <c r="Q272" s="266"/>
      <c r="S272" s="266"/>
      <c r="T272" s="267"/>
      <c r="U272" s="267"/>
      <c r="V272" s="267"/>
      <c r="W272" s="267"/>
      <c r="Y272" s="266"/>
    </row>
    <row r="273" spans="1:25" s="265" customFormat="1" ht="12" customHeight="1" outlineLevel="1" x14ac:dyDescent="0.2">
      <c r="A273" s="409">
        <v>57</v>
      </c>
      <c r="C273" s="317" t="s">
        <v>224</v>
      </c>
      <c r="D273" s="308" t="s">
        <v>103</v>
      </c>
      <c r="E273" s="274">
        <v>117187</v>
      </c>
      <c r="F273" s="330">
        <v>3</v>
      </c>
      <c r="G273" s="275" t="s">
        <v>104</v>
      </c>
      <c r="H273" s="303">
        <v>8723000</v>
      </c>
      <c r="I273" s="315">
        <f t="shared" si="74"/>
        <v>-8.8616301731055835E-2</v>
      </c>
      <c r="J273" s="303">
        <v>7950000</v>
      </c>
      <c r="K273" s="375">
        <v>42</v>
      </c>
      <c r="L273" s="402">
        <v>343440000</v>
      </c>
      <c r="M273" s="372">
        <f t="shared" si="80"/>
        <v>376833600</v>
      </c>
      <c r="N273" s="372">
        <f t="shared" si="76"/>
        <v>397597131.36000001</v>
      </c>
      <c r="O273" s="372">
        <f t="shared" si="81"/>
        <v>-54157131.360000014</v>
      </c>
      <c r="Q273" s="266"/>
      <c r="S273" s="266"/>
      <c r="T273" s="267"/>
      <c r="U273" s="267"/>
      <c r="V273" s="267"/>
      <c r="W273" s="267"/>
      <c r="Y273" s="266"/>
    </row>
    <row r="274" spans="1:25" s="265" customFormat="1" ht="12" customHeight="1" outlineLevel="1" x14ac:dyDescent="0.2">
      <c r="A274" s="409"/>
      <c r="C274" s="317" t="s">
        <v>224</v>
      </c>
      <c r="D274" s="308" t="s">
        <v>225</v>
      </c>
      <c r="E274" s="274">
        <v>117187</v>
      </c>
      <c r="F274" s="330">
        <v>3</v>
      </c>
      <c r="G274" s="275" t="s">
        <v>104</v>
      </c>
      <c r="H274" s="303">
        <v>8723000</v>
      </c>
      <c r="I274" s="315">
        <f t="shared" si="74"/>
        <v>5.4912300813940051E-2</v>
      </c>
      <c r="J274" s="303">
        <v>9202000</v>
      </c>
      <c r="K274" s="375">
        <v>0</v>
      </c>
      <c r="L274" s="402">
        <v>0</v>
      </c>
      <c r="M274" s="372">
        <f t="shared" si="80"/>
        <v>0</v>
      </c>
      <c r="N274" s="372">
        <f t="shared" si="76"/>
        <v>0</v>
      </c>
      <c r="O274" s="372">
        <f t="shared" si="81"/>
        <v>0</v>
      </c>
      <c r="Q274" s="266"/>
      <c r="S274" s="266"/>
      <c r="T274" s="267"/>
      <c r="U274" s="267"/>
      <c r="V274" s="267"/>
      <c r="W274" s="267"/>
      <c r="Y274" s="266"/>
    </row>
    <row r="275" spans="1:25" s="4" customFormat="1" ht="12" customHeight="1" outlineLevel="1" x14ac:dyDescent="0.2">
      <c r="A275" s="410">
        <v>58</v>
      </c>
      <c r="C275" s="302" t="s">
        <v>226</v>
      </c>
      <c r="D275" s="308" t="s">
        <v>103</v>
      </c>
      <c r="E275" s="274">
        <v>105987</v>
      </c>
      <c r="F275" s="330">
        <v>8</v>
      </c>
      <c r="G275" s="275" t="s">
        <v>104</v>
      </c>
      <c r="H275" s="303">
        <v>18746000</v>
      </c>
      <c r="I275" s="315">
        <f t="shared" si="74"/>
        <v>4.0008535154166136E-2</v>
      </c>
      <c r="J275" s="303">
        <v>19496000</v>
      </c>
      <c r="K275" s="375">
        <v>3</v>
      </c>
      <c r="L275" s="402">
        <v>75644480</v>
      </c>
      <c r="M275" s="372">
        <f t="shared" si="80"/>
        <v>72734480</v>
      </c>
      <c r="N275" s="372">
        <f t="shared" si="76"/>
        <v>76742149.848000005</v>
      </c>
      <c r="O275" s="372">
        <f t="shared" si="81"/>
        <v>-1097669.8480000049</v>
      </c>
      <c r="Q275" s="305"/>
      <c r="S275" s="305"/>
      <c r="T275" s="306"/>
      <c r="U275" s="306"/>
      <c r="V275" s="306"/>
      <c r="W275" s="306"/>
      <c r="Y275" s="305"/>
    </row>
    <row r="276" spans="1:25" s="4" customFormat="1" ht="12" customHeight="1" outlineLevel="1" x14ac:dyDescent="0.2">
      <c r="A276" s="410"/>
      <c r="C276" s="302" t="s">
        <v>226</v>
      </c>
      <c r="D276" s="274" t="s">
        <v>105</v>
      </c>
      <c r="E276" s="274">
        <v>105987</v>
      </c>
      <c r="F276" s="330">
        <v>8</v>
      </c>
      <c r="G276" s="275" t="s">
        <v>104</v>
      </c>
      <c r="H276" s="303">
        <v>18746000</v>
      </c>
      <c r="I276" s="315">
        <f t="shared" si="74"/>
        <v>5.4998399658593877E-2</v>
      </c>
      <c r="J276" s="303">
        <v>19777000</v>
      </c>
      <c r="K276" s="375">
        <v>0</v>
      </c>
      <c r="L276" s="402">
        <f t="shared" si="79"/>
        <v>0</v>
      </c>
      <c r="M276" s="372">
        <f t="shared" si="80"/>
        <v>0</v>
      </c>
      <c r="N276" s="372">
        <f t="shared" si="76"/>
        <v>0</v>
      </c>
      <c r="O276" s="372">
        <f t="shared" si="81"/>
        <v>0</v>
      </c>
      <c r="Q276" s="305"/>
      <c r="S276" s="305"/>
      <c r="T276" s="306"/>
      <c r="U276" s="306"/>
      <c r="V276" s="306"/>
      <c r="W276" s="306"/>
      <c r="Y276" s="305"/>
    </row>
    <row r="277" spans="1:25" s="4" customFormat="1" ht="12" customHeight="1" outlineLevel="1" x14ac:dyDescent="0.2">
      <c r="A277" s="410"/>
      <c r="C277" s="302" t="s">
        <v>226</v>
      </c>
      <c r="D277" s="274" t="s">
        <v>188</v>
      </c>
      <c r="E277" s="316">
        <v>105987</v>
      </c>
      <c r="F277" s="330">
        <v>8</v>
      </c>
      <c r="G277" s="275" t="s">
        <v>104</v>
      </c>
      <c r="H277" s="303">
        <v>18570000</v>
      </c>
      <c r="I277" s="315">
        <f t="shared" si="74"/>
        <v>5.4981152396338162E-2</v>
      </c>
      <c r="J277" s="303">
        <v>19591000</v>
      </c>
      <c r="K277" s="369">
        <v>0</v>
      </c>
      <c r="L277" s="402">
        <f t="shared" si="79"/>
        <v>0</v>
      </c>
      <c r="M277" s="376">
        <f t="shared" si="80"/>
        <v>0</v>
      </c>
      <c r="N277" s="376">
        <f t="shared" si="76"/>
        <v>0</v>
      </c>
      <c r="O277" s="376">
        <f t="shared" si="81"/>
        <v>0</v>
      </c>
      <c r="Q277" s="305"/>
      <c r="S277" s="305"/>
      <c r="T277" s="306"/>
      <c r="U277" s="306"/>
      <c r="V277" s="306"/>
      <c r="W277" s="306"/>
      <c r="Y277" s="305"/>
    </row>
    <row r="278" spans="1:25" s="265" customFormat="1" ht="12" customHeight="1" outlineLevel="1" x14ac:dyDescent="0.2">
      <c r="A278" s="409"/>
      <c r="C278" s="282" t="s">
        <v>227</v>
      </c>
      <c r="D278" s="324"/>
      <c r="E278" s="285"/>
      <c r="F278" s="286"/>
      <c r="G278" s="325"/>
      <c r="H278" s="159"/>
      <c r="I278" s="396"/>
      <c r="J278" s="159"/>
      <c r="K278" s="386"/>
      <c r="L278" s="386"/>
      <c r="M278" s="386"/>
      <c r="N278" s="386"/>
      <c r="O278" s="386"/>
      <c r="Q278" s="266"/>
      <c r="S278" s="266"/>
      <c r="T278" s="267"/>
      <c r="U278" s="267"/>
      <c r="V278" s="267"/>
      <c r="W278" s="267"/>
      <c r="Y278" s="266"/>
    </row>
    <row r="279" spans="1:25" s="265" customFormat="1" ht="12" customHeight="1" outlineLevel="1" x14ac:dyDescent="0.2">
      <c r="A279" s="409">
        <v>59</v>
      </c>
      <c r="C279" s="290" t="s">
        <v>228</v>
      </c>
      <c r="D279" s="308" t="s">
        <v>103</v>
      </c>
      <c r="E279" s="274">
        <v>108748</v>
      </c>
      <c r="F279" s="330">
        <v>2</v>
      </c>
      <c r="G279" s="275" t="s">
        <v>104</v>
      </c>
      <c r="H279" s="303">
        <v>8446000</v>
      </c>
      <c r="I279" s="315">
        <f t="shared" ref="I279:I286" si="83">(J279/H279)-1</f>
        <v>-5.8726024153445411E-2</v>
      </c>
      <c r="J279" s="303">
        <v>7950000</v>
      </c>
      <c r="K279" s="375">
        <v>41</v>
      </c>
      <c r="L279" s="402">
        <v>346444219</v>
      </c>
      <c r="M279" s="372">
        <f t="shared" ref="M279:M283" si="84">L279/(1+I279)</f>
        <v>368058852.03446543</v>
      </c>
      <c r="N279" s="372">
        <f t="shared" ref="N279:N283" si="85">($M279*$N$10)+$M279</f>
        <v>388338894.78156447</v>
      </c>
      <c r="O279" s="372">
        <f t="shared" ref="O279:O283" si="86">L279-N279</f>
        <v>-41894675.781564474</v>
      </c>
      <c r="Q279" s="266"/>
      <c r="S279" s="266"/>
      <c r="T279" s="267"/>
      <c r="U279" s="267"/>
      <c r="V279" s="267"/>
      <c r="W279" s="267"/>
      <c r="Y279" s="266"/>
    </row>
    <row r="280" spans="1:25" s="265" customFormat="1" ht="12" customHeight="1" outlineLevel="1" x14ac:dyDescent="0.2">
      <c r="A280" s="409"/>
      <c r="C280" s="290" t="s">
        <v>228</v>
      </c>
      <c r="D280" s="308" t="s">
        <v>176</v>
      </c>
      <c r="E280" s="274">
        <v>108748</v>
      </c>
      <c r="F280" s="330">
        <v>2</v>
      </c>
      <c r="G280" s="275" t="s">
        <v>104</v>
      </c>
      <c r="H280" s="303">
        <v>8446000</v>
      </c>
      <c r="I280" s="315">
        <f t="shared" si="83"/>
        <v>5.4937248401610184E-2</v>
      </c>
      <c r="J280" s="303">
        <v>8910000</v>
      </c>
      <c r="K280" s="375">
        <v>0</v>
      </c>
      <c r="L280" s="402">
        <f t="shared" ref="L280:L283" si="87">+K280*J280</f>
        <v>0</v>
      </c>
      <c r="M280" s="372">
        <f t="shared" si="84"/>
        <v>0</v>
      </c>
      <c r="N280" s="372">
        <f t="shared" si="85"/>
        <v>0</v>
      </c>
      <c r="O280" s="372">
        <f t="shared" si="86"/>
        <v>0</v>
      </c>
      <c r="Q280" s="266"/>
      <c r="S280" s="266"/>
      <c r="T280" s="267"/>
      <c r="U280" s="267"/>
      <c r="V280" s="267"/>
      <c r="W280" s="267"/>
      <c r="Y280" s="266"/>
    </row>
    <row r="281" spans="1:25" s="265" customFormat="1" ht="12" customHeight="1" outlineLevel="1" x14ac:dyDescent="0.2">
      <c r="A281" s="409">
        <v>60</v>
      </c>
      <c r="C281" s="290" t="s">
        <v>229</v>
      </c>
      <c r="D281" s="308" t="s">
        <v>103</v>
      </c>
      <c r="E281" s="274">
        <v>108666</v>
      </c>
      <c r="F281" s="330">
        <v>3</v>
      </c>
      <c r="G281" s="275" t="s">
        <v>104</v>
      </c>
      <c r="H281" s="303">
        <v>13563000</v>
      </c>
      <c r="I281" s="315">
        <f>(J281/H281)-1</f>
        <v>-0.19265649192656487</v>
      </c>
      <c r="J281" s="303">
        <v>10950000</v>
      </c>
      <c r="K281" s="375">
        <v>25</v>
      </c>
      <c r="L281" s="402">
        <f t="shared" si="87"/>
        <v>273750000</v>
      </c>
      <c r="M281" s="372">
        <f t="shared" si="84"/>
        <v>339075000</v>
      </c>
      <c r="N281" s="372">
        <f t="shared" si="85"/>
        <v>357758032.5</v>
      </c>
      <c r="O281" s="372">
        <f t="shared" si="86"/>
        <v>-84008032.5</v>
      </c>
      <c r="Q281" s="266"/>
      <c r="S281" s="266"/>
      <c r="T281" s="267"/>
      <c r="U281" s="267"/>
      <c r="V281" s="267"/>
      <c r="W281" s="267"/>
      <c r="Y281" s="266"/>
    </row>
    <row r="282" spans="1:25" s="265" customFormat="1" ht="12" customHeight="1" outlineLevel="1" x14ac:dyDescent="0.2">
      <c r="A282" s="409"/>
      <c r="C282" s="290" t="s">
        <v>229</v>
      </c>
      <c r="D282" s="308" t="s">
        <v>176</v>
      </c>
      <c r="E282" s="274">
        <v>108666</v>
      </c>
      <c r="F282" s="330">
        <v>3</v>
      </c>
      <c r="G282" s="275" t="s">
        <v>104</v>
      </c>
      <c r="H282" s="303">
        <v>13563000</v>
      </c>
      <c r="I282" s="315">
        <f t="shared" si="83"/>
        <v>5.4928850549288422E-2</v>
      </c>
      <c r="J282" s="303">
        <v>14308000</v>
      </c>
      <c r="K282" s="375">
        <v>0</v>
      </c>
      <c r="L282" s="402">
        <f t="shared" si="87"/>
        <v>0</v>
      </c>
      <c r="M282" s="372">
        <f t="shared" si="84"/>
        <v>0</v>
      </c>
      <c r="N282" s="372">
        <f t="shared" si="85"/>
        <v>0</v>
      </c>
      <c r="O282" s="372">
        <f t="shared" si="86"/>
        <v>0</v>
      </c>
      <c r="Q282" s="266"/>
      <c r="S282" s="266"/>
      <c r="T282" s="267"/>
      <c r="U282" s="267"/>
      <c r="V282" s="267"/>
      <c r="W282" s="267"/>
      <c r="Y282" s="266"/>
    </row>
    <row r="283" spans="1:25" s="265" customFormat="1" ht="12" customHeight="1" outlineLevel="1" x14ac:dyDescent="0.2">
      <c r="A283" s="409">
        <v>61</v>
      </c>
      <c r="C283" s="290" t="s">
        <v>230</v>
      </c>
      <c r="D283" s="308" t="s">
        <v>103</v>
      </c>
      <c r="E283" s="274">
        <v>108745</v>
      </c>
      <c r="F283" s="330">
        <v>2</v>
      </c>
      <c r="G283" s="275" t="s">
        <v>104</v>
      </c>
      <c r="H283" s="314">
        <v>11654000</v>
      </c>
      <c r="I283" s="315">
        <f t="shared" si="83"/>
        <v>0</v>
      </c>
      <c r="J283" s="314">
        <v>11654000</v>
      </c>
      <c r="K283" s="375">
        <v>0</v>
      </c>
      <c r="L283" s="402">
        <f t="shared" si="87"/>
        <v>0</v>
      </c>
      <c r="M283" s="372">
        <f t="shared" si="84"/>
        <v>0</v>
      </c>
      <c r="N283" s="372">
        <f t="shared" si="85"/>
        <v>0</v>
      </c>
      <c r="O283" s="372">
        <f t="shared" si="86"/>
        <v>0</v>
      </c>
      <c r="Q283" s="266"/>
      <c r="S283" s="266"/>
      <c r="T283" s="267"/>
      <c r="U283" s="267"/>
      <c r="V283" s="267"/>
      <c r="W283" s="267"/>
      <c r="Y283" s="266"/>
    </row>
    <row r="284" spans="1:25" s="265" customFormat="1" ht="12" customHeight="1" outlineLevel="1" x14ac:dyDescent="0.2">
      <c r="A284" s="409"/>
      <c r="C284" s="282" t="s">
        <v>231</v>
      </c>
      <c r="D284" s="324"/>
      <c r="E284" s="361"/>
      <c r="F284" s="275"/>
      <c r="G284" s="362"/>
      <c r="H284" s="344"/>
      <c r="I284" s="315"/>
      <c r="J284" s="344"/>
      <c r="K284" s="121"/>
      <c r="L284" s="406"/>
      <c r="M284" s="387"/>
      <c r="N284" s="388"/>
      <c r="O284" s="389"/>
      <c r="Q284" s="266"/>
      <c r="S284" s="266"/>
      <c r="T284" s="267"/>
      <c r="U284" s="267"/>
      <c r="V284" s="267"/>
      <c r="W284" s="267"/>
      <c r="Y284" s="266"/>
    </row>
    <row r="285" spans="1:25" s="265" customFormat="1" ht="12" customHeight="1" outlineLevel="1" x14ac:dyDescent="0.2">
      <c r="A285" s="409">
        <v>62</v>
      </c>
      <c r="C285" s="308" t="s">
        <v>232</v>
      </c>
      <c r="D285" s="274" t="s">
        <v>103</v>
      </c>
      <c r="E285" s="274">
        <v>106458</v>
      </c>
      <c r="F285" s="330">
        <v>3</v>
      </c>
      <c r="G285" s="275" t="s">
        <v>104</v>
      </c>
      <c r="H285" s="314">
        <v>13764000</v>
      </c>
      <c r="I285" s="315">
        <f t="shared" si="83"/>
        <v>6.4952048823016639E-2</v>
      </c>
      <c r="J285" s="314">
        <v>14658000</v>
      </c>
      <c r="K285" s="375">
        <v>90</v>
      </c>
      <c r="L285" s="402">
        <v>1347288950</v>
      </c>
      <c r="M285" s="372">
        <f>L285/(1+I285)</f>
        <v>1265117008.3094554</v>
      </c>
      <c r="N285" s="372">
        <f>($M285*$N$10)+$M285</f>
        <v>1334824955.4673064</v>
      </c>
      <c r="O285" s="372">
        <f>L285-N285</f>
        <v>12463994.532693624</v>
      </c>
      <c r="Q285" s="266"/>
      <c r="S285" s="266"/>
      <c r="T285" s="267"/>
      <c r="U285" s="267"/>
      <c r="V285" s="267"/>
      <c r="W285" s="267"/>
      <c r="Y285" s="266"/>
    </row>
    <row r="286" spans="1:25" s="265" customFormat="1" ht="12" customHeight="1" outlineLevel="1" thickBot="1" x14ac:dyDescent="0.25">
      <c r="A286" s="409"/>
      <c r="C286" s="290" t="s">
        <v>232</v>
      </c>
      <c r="D286" s="274" t="s">
        <v>176</v>
      </c>
      <c r="E286" s="120">
        <v>106458</v>
      </c>
      <c r="F286" s="329">
        <v>3</v>
      </c>
      <c r="G286" s="121" t="s">
        <v>104</v>
      </c>
      <c r="H286" s="314">
        <v>13764000</v>
      </c>
      <c r="I286" s="315">
        <f t="shared" si="83"/>
        <v>5.4998546934030834E-2</v>
      </c>
      <c r="J286" s="287">
        <v>14521000</v>
      </c>
      <c r="K286" s="375">
        <v>0</v>
      </c>
      <c r="L286" s="402">
        <f>+K286*J286</f>
        <v>0</v>
      </c>
      <c r="M286" s="372">
        <f>L286/(1+I286)</f>
        <v>0</v>
      </c>
      <c r="N286" s="372">
        <f>($M286*$N$10)+$M286</f>
        <v>0</v>
      </c>
      <c r="O286" s="372">
        <f>L286-N286</f>
        <v>0</v>
      </c>
      <c r="Q286" s="266"/>
      <c r="S286" s="266"/>
      <c r="T286" s="267"/>
      <c r="U286" s="267"/>
      <c r="V286" s="267"/>
      <c r="W286" s="267"/>
      <c r="Y286" s="266"/>
    </row>
    <row r="287" spans="1:25" s="133" customFormat="1" ht="21" customHeight="1" x14ac:dyDescent="0.35">
      <c r="A287" s="408"/>
      <c r="C287" s="309" t="s">
        <v>233</v>
      </c>
      <c r="D287" s="310"/>
      <c r="E287" s="310"/>
      <c r="F287" s="311"/>
      <c r="G287" s="311"/>
      <c r="H287" s="153">
        <f>SUM(H139:H286)</f>
        <v>2281529000</v>
      </c>
      <c r="I287" s="397"/>
      <c r="J287" s="153">
        <f t="shared" ref="J287:O287" si="88">SUM(J139:J286)</f>
        <v>2323276000</v>
      </c>
      <c r="K287" s="381">
        <f t="shared" si="88"/>
        <v>2293</v>
      </c>
      <c r="L287" s="382">
        <f t="shared" si="88"/>
        <v>28899043137</v>
      </c>
      <c r="M287" s="382">
        <f t="shared" si="88"/>
        <v>31099005132.531193</v>
      </c>
      <c r="N287" s="382">
        <f t="shared" si="88"/>
        <v>32812560315.333672</v>
      </c>
      <c r="O287" s="382">
        <f t="shared" si="88"/>
        <v>-3913517178.333662</v>
      </c>
      <c r="T287" s="269"/>
      <c r="V287" s="269"/>
      <c r="W287" s="269"/>
      <c r="Y287" s="268"/>
    </row>
    <row r="288" spans="1:25" s="133" customFormat="1" ht="22.5" customHeight="1" thickBot="1" x14ac:dyDescent="0.3">
      <c r="A288" s="408"/>
      <c r="C288" s="88" t="s">
        <v>234</v>
      </c>
      <c r="D288" s="169"/>
      <c r="E288" s="169"/>
      <c r="F288" s="104"/>
      <c r="G288" s="104"/>
      <c r="H288" s="78"/>
      <c r="I288" s="398"/>
      <c r="J288" s="263">
        <f>+SUMPRODUCT(J139:J286,I139:I286)/J287</f>
        <v>2.3346991840576883E-2</v>
      </c>
      <c r="K288" s="294"/>
      <c r="L288" s="295"/>
      <c r="M288" s="281"/>
      <c r="N288" s="281"/>
      <c r="O288" s="281"/>
      <c r="T288" s="269"/>
      <c r="V288" s="269"/>
      <c r="W288" s="269"/>
      <c r="Y288" s="268"/>
    </row>
    <row r="289" spans="1:25" s="133" customFormat="1" ht="23.25" customHeight="1" x14ac:dyDescent="0.35">
      <c r="A289" s="408"/>
      <c r="C289" s="71" t="s">
        <v>235</v>
      </c>
      <c r="D289" s="74"/>
      <c r="E289" s="74"/>
      <c r="F289" s="102"/>
      <c r="G289" s="102"/>
      <c r="H289" s="89"/>
      <c r="I289" s="399"/>
      <c r="J289" s="90"/>
      <c r="K289" s="381">
        <f>+K287+K135</f>
        <v>4503</v>
      </c>
      <c r="L289" s="382">
        <f>L287+L135</f>
        <v>62731650274.178772</v>
      </c>
      <c r="M289" s="382">
        <f>M287+M135</f>
        <v>62867311617.504883</v>
      </c>
      <c r="N289" s="382">
        <f>N287+N135</f>
        <v>66331300487.629395</v>
      </c>
      <c r="O289" s="382">
        <f>O287+O135</f>
        <v>-3599650213.4506245</v>
      </c>
      <c r="T289" s="269"/>
      <c r="V289" s="269"/>
      <c r="W289" s="269"/>
      <c r="Y289" s="268"/>
    </row>
    <row r="290" spans="1:25" s="133" customFormat="1" ht="21.75" thickBot="1" x14ac:dyDescent="0.4">
      <c r="A290" s="408"/>
      <c r="C290" s="77" t="s">
        <v>236</v>
      </c>
      <c r="D290" s="81"/>
      <c r="E290" s="81"/>
      <c r="F290" s="103"/>
      <c r="G290" s="103"/>
      <c r="H290" s="92"/>
      <c r="I290" s="400"/>
      <c r="J290" s="312">
        <f>((+SUMPRODUCT(J13:J134,I13:I134))+(SUMPRODUCT(J139:J286,I139:I286)))/(J135+J287)</f>
        <v>3.6459417221652739E-2</v>
      </c>
      <c r="K290" s="390"/>
      <c r="L290" s="391"/>
      <c r="M290" s="392"/>
      <c r="N290" s="393"/>
      <c r="O290" s="393"/>
      <c r="T290" s="269"/>
      <c r="V290" s="269"/>
      <c r="W290" s="269"/>
      <c r="Y290" s="268"/>
    </row>
    <row r="291" spans="1:25" s="133" customFormat="1" x14ac:dyDescent="0.2">
      <c r="A291" s="408"/>
      <c r="F291" s="271"/>
      <c r="G291" s="271"/>
      <c r="J291" s="149"/>
      <c r="Y291" s="268"/>
    </row>
    <row r="292" spans="1:25" s="133" customFormat="1" ht="12" x14ac:dyDescent="0.2">
      <c r="A292" s="408"/>
      <c r="C292" s="272" t="s">
        <v>237</v>
      </c>
      <c r="D292" s="272"/>
      <c r="E292" s="272"/>
      <c r="F292" s="271"/>
      <c r="G292" s="271"/>
      <c r="M292" s="269"/>
      <c r="Y292" s="268"/>
    </row>
    <row r="293" spans="1:25" s="133" customFormat="1" ht="12" x14ac:dyDescent="0.2">
      <c r="A293" s="408"/>
      <c r="C293" s="163"/>
      <c r="D293" s="163"/>
      <c r="E293" s="163"/>
      <c r="F293" s="271"/>
      <c r="G293" s="271"/>
      <c r="H293" s="273"/>
      <c r="I293" s="401"/>
      <c r="M293" s="269"/>
      <c r="N293" s="269"/>
      <c r="O293" s="269"/>
    </row>
    <row r="294" spans="1:25" s="133" customFormat="1" x14ac:dyDescent="0.2">
      <c r="A294" s="408"/>
      <c r="F294" s="271"/>
      <c r="G294" s="271"/>
      <c r="H294" s="273"/>
      <c r="O294" s="269"/>
    </row>
    <row r="295" spans="1:25" s="133" customFormat="1" x14ac:dyDescent="0.2">
      <c r="A295" s="408"/>
      <c r="F295" s="271"/>
      <c r="G295" s="271"/>
      <c r="H295" s="273"/>
    </row>
    <row r="296" spans="1:25" s="133" customFormat="1" x14ac:dyDescent="0.2">
      <c r="A296" s="408"/>
      <c r="F296" s="271"/>
      <c r="G296" s="271"/>
      <c r="H296" s="273"/>
      <c r="L296" s="269"/>
      <c r="M296" s="394"/>
      <c r="N296" s="394"/>
      <c r="O296" s="394"/>
    </row>
    <row r="297" spans="1:25" s="133" customFormat="1" x14ac:dyDescent="0.2">
      <c r="A297" s="408"/>
      <c r="F297" s="271"/>
      <c r="G297" s="271"/>
      <c r="H297" s="273"/>
    </row>
    <row r="298" spans="1:25" s="133" customFormat="1" x14ac:dyDescent="0.2">
      <c r="A298" s="408"/>
      <c r="F298" s="271"/>
      <c r="G298" s="271"/>
      <c r="H298" s="273"/>
      <c r="J298" s="313"/>
    </row>
    <row r="299" spans="1:25" s="133" customFormat="1" x14ac:dyDescent="0.2">
      <c r="A299" s="408"/>
      <c r="F299" s="271"/>
      <c r="G299" s="271"/>
      <c r="H299" s="273"/>
      <c r="J299" s="313"/>
    </row>
    <row r="300" spans="1:25" s="133" customFormat="1" x14ac:dyDescent="0.2">
      <c r="A300" s="408"/>
      <c r="F300" s="271"/>
      <c r="G300" s="271"/>
      <c r="H300" s="273"/>
    </row>
    <row r="301" spans="1:25" s="133" customFormat="1" x14ac:dyDescent="0.2">
      <c r="A301" s="408"/>
      <c r="F301" s="271"/>
      <c r="G301" s="271"/>
      <c r="H301" s="273"/>
    </row>
    <row r="302" spans="1:25" x14ac:dyDescent="0.2">
      <c r="B302" s="133"/>
      <c r="C302" s="133"/>
      <c r="D302" s="133"/>
      <c r="E302" s="133"/>
      <c r="F302" s="271"/>
      <c r="G302" s="271"/>
      <c r="H302" s="273"/>
      <c r="I302" s="133"/>
      <c r="J302" s="133"/>
      <c r="K302" s="133"/>
      <c r="L302" s="133"/>
      <c r="M302" s="133"/>
      <c r="N302" s="133"/>
      <c r="O302" s="133"/>
      <c r="P302" s="133"/>
      <c r="Q302" s="133"/>
      <c r="R302" s="133"/>
      <c r="S302" s="133"/>
      <c r="T302" s="133"/>
      <c r="U302" s="133"/>
      <c r="V302" s="133"/>
      <c r="W302" s="133"/>
      <c r="X302" s="133"/>
      <c r="Y302" s="133"/>
    </row>
  </sheetData>
  <sheetProtection algorithmName="SHA-512" hashValue="SS8r9x5le1OUgsU/Kp6i1+aOhH4nLr7B4gc7GWOOsK2IfZH1n4vEctSYeeh6gLiRoCzJmw+N6B9eLqOEw3pjiQ==" saltValue="eaSv5JxgyXpV8IFTaNSEQQ==" spinCount="100000" sheet="1" objects="1" scenarios="1"/>
  <mergeCells count="2">
    <mergeCell ref="C3:O3"/>
    <mergeCell ref="C4:O4"/>
  </mergeCells>
  <phoneticPr fontId="33" type="noConversion"/>
  <hyperlinks>
    <hyperlink ref="C1" location="Contenido!B21" display="Volver al menú" xr:uid="{00000000-0004-0000-0400-000000000000}"/>
  </hyperlinks>
  <pageMargins left="0" right="0" top="1.5748031496062993" bottom="0.59055118110236227" header="0" footer="0"/>
  <pageSetup scale="6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AG127"/>
  <sheetViews>
    <sheetView showGridLines="0" topLeftCell="B1" zoomScaleNormal="100" workbookViewId="0">
      <pane xSplit="4" ySplit="11" topLeftCell="F92" activePane="bottomRight" state="frozen"/>
      <selection pane="topRight" activeCell="F1" sqref="F1"/>
      <selection pane="bottomLeft" activeCell="B12" sqref="B12"/>
      <selection pane="bottomRight" activeCell="G98" sqref="G98:G110"/>
    </sheetView>
  </sheetViews>
  <sheetFormatPr baseColWidth="10" defaultColWidth="11.42578125" defaultRowHeight="11.25" x14ac:dyDescent="0.2"/>
  <cols>
    <col min="1" max="1" width="2.7109375" style="57" customWidth="1"/>
    <col min="2" max="2" width="61.5703125" style="57" customWidth="1"/>
    <col min="3" max="3" width="11.28515625" style="57" bestFit="1" customWidth="1"/>
    <col min="4" max="4" width="7.42578125" style="108" hidden="1" customWidth="1"/>
    <col min="5" max="5" width="15.7109375" style="57" customWidth="1"/>
    <col min="6" max="6" width="8" style="57" customWidth="1"/>
    <col min="7" max="7" width="18" style="57" bestFit="1" customWidth="1"/>
    <col min="8" max="8" width="10.140625" style="57" hidden="1" customWidth="1"/>
    <col min="9" max="9" width="15.140625" style="57" hidden="1" customWidth="1"/>
    <col min="10" max="10" width="10.140625" style="57" hidden="1" customWidth="1"/>
    <col min="11" max="11" width="15.140625" style="57" hidden="1" customWidth="1"/>
    <col min="12" max="12" width="13.28515625" style="57" hidden="1" customWidth="1"/>
    <col min="13" max="13" width="20" style="57" customWidth="1"/>
    <col min="14" max="14" width="11.42578125" style="57" hidden="1" customWidth="1"/>
    <col min="15" max="15" width="16.28515625" style="57" customWidth="1"/>
    <col min="16" max="17" width="15.5703125" style="57" customWidth="1"/>
    <col min="18" max="18" width="19.5703125" style="57" customWidth="1"/>
    <col min="19" max="19" width="17" style="57" hidden="1" customWidth="1"/>
    <col min="20" max="20" width="18.28515625" style="57" hidden="1" customWidth="1"/>
    <col min="21" max="22" width="17.5703125" style="57" customWidth="1"/>
    <col min="23" max="23" width="16.5703125" style="57" customWidth="1"/>
    <col min="24" max="24" width="19.140625" style="57" customWidth="1"/>
    <col min="25" max="25" width="20" style="57" customWidth="1"/>
    <col min="26" max="27" width="18.5703125" style="57" customWidth="1"/>
    <col min="28" max="32" width="11.42578125" style="57"/>
    <col min="33" max="33" width="13.28515625" style="57" bestFit="1" customWidth="1"/>
    <col min="34" max="16384" width="11.42578125" style="57"/>
  </cols>
  <sheetData>
    <row r="1" spans="2:33" ht="12" customHeight="1" x14ac:dyDescent="0.25">
      <c r="B1" s="48" t="s">
        <v>6</v>
      </c>
      <c r="C1" s="48"/>
      <c r="D1" s="105"/>
      <c r="E1" s="48"/>
      <c r="F1" s="48"/>
      <c r="G1" s="48"/>
      <c r="H1" s="48"/>
      <c r="I1" s="48"/>
      <c r="J1" s="48"/>
      <c r="K1" s="48"/>
      <c r="L1" s="48"/>
      <c r="M1" s="48"/>
      <c r="N1" s="48"/>
      <c r="O1" s="48"/>
      <c r="P1" s="48"/>
      <c r="Q1" s="48"/>
      <c r="R1" s="48"/>
      <c r="S1" s="48"/>
      <c r="T1" s="48"/>
      <c r="U1" s="48"/>
      <c r="V1" s="48"/>
      <c r="W1" s="48"/>
    </row>
    <row r="3" spans="2:33" ht="26.25" x14ac:dyDescent="0.4">
      <c r="B3" s="439" t="s">
        <v>7</v>
      </c>
      <c r="C3" s="439"/>
      <c r="D3" s="439"/>
      <c r="E3" s="439"/>
      <c r="F3" s="439"/>
      <c r="G3" s="439"/>
      <c r="H3" s="439"/>
      <c r="I3" s="439"/>
      <c r="J3" s="439"/>
      <c r="K3" s="439"/>
      <c r="L3" s="439"/>
      <c r="M3" s="439"/>
      <c r="N3" s="439"/>
      <c r="O3" s="439"/>
      <c r="P3" s="439"/>
      <c r="Q3" s="439"/>
      <c r="R3" s="439"/>
      <c r="S3" s="439"/>
      <c r="T3" s="439"/>
      <c r="U3" s="439"/>
      <c r="V3" s="439"/>
      <c r="W3" s="439"/>
    </row>
    <row r="4" spans="2:33" ht="18.75" x14ac:dyDescent="0.3">
      <c r="B4" s="440" t="s">
        <v>238</v>
      </c>
      <c r="C4" s="440"/>
      <c r="D4" s="440"/>
      <c r="E4" s="440"/>
      <c r="F4" s="440"/>
      <c r="G4" s="440"/>
      <c r="H4" s="440"/>
      <c r="I4" s="440"/>
      <c r="J4" s="440"/>
      <c r="K4" s="440"/>
      <c r="L4" s="440"/>
      <c r="M4" s="440"/>
      <c r="N4" s="440"/>
      <c r="O4" s="440"/>
      <c r="P4" s="440"/>
      <c r="Q4" s="440"/>
      <c r="R4" s="440"/>
      <c r="S4" s="440"/>
      <c r="T4" s="440"/>
      <c r="U4" s="440"/>
      <c r="V4" s="440"/>
      <c r="W4" s="440"/>
    </row>
    <row r="5" spans="2:33" ht="12" x14ac:dyDescent="0.2">
      <c r="B5" s="3"/>
      <c r="C5" s="3"/>
      <c r="D5" s="106"/>
      <c r="E5" s="3"/>
      <c r="F5" s="3"/>
      <c r="G5" s="3"/>
      <c r="H5" s="3"/>
      <c r="I5" s="3"/>
      <c r="J5" s="3"/>
      <c r="K5" s="3"/>
      <c r="L5" s="3"/>
      <c r="M5" s="3"/>
      <c r="N5" s="3"/>
      <c r="O5" s="3"/>
      <c r="P5" s="3"/>
      <c r="Q5" s="3"/>
      <c r="R5" s="3"/>
      <c r="S5" s="3"/>
      <c r="T5" s="3"/>
      <c r="U5" s="3"/>
      <c r="V5" s="3"/>
      <c r="W5" s="3"/>
    </row>
    <row r="6" spans="2:33" ht="12" x14ac:dyDescent="0.2">
      <c r="B6" s="3"/>
      <c r="C6" s="3"/>
      <c r="D6" s="106"/>
      <c r="E6" s="3"/>
      <c r="F6" s="3"/>
      <c r="G6" s="3"/>
      <c r="H6" s="3"/>
      <c r="I6" s="3"/>
      <c r="J6" s="3"/>
      <c r="K6" s="3"/>
      <c r="L6" s="3"/>
      <c r="M6" s="235">
        <f>+M28+M34</f>
        <v>6104247200</v>
      </c>
      <c r="N6" s="235">
        <f>+N28+N34</f>
        <v>972</v>
      </c>
      <c r="O6" s="235">
        <f>+O28+O34</f>
        <v>6222620400</v>
      </c>
      <c r="P6" s="3"/>
      <c r="Q6" s="3"/>
      <c r="R6" s="235">
        <f>+R28+R34</f>
        <v>6019979343.6736774</v>
      </c>
      <c r="S6" s="3"/>
      <c r="T6" s="3"/>
      <c r="U6" s="235">
        <f>+U28+U34</f>
        <v>6136719818.667964</v>
      </c>
      <c r="V6" s="3"/>
      <c r="W6" s="3"/>
    </row>
    <row r="7" spans="2:33" ht="12" x14ac:dyDescent="0.2">
      <c r="B7" s="3"/>
      <c r="C7" s="3"/>
      <c r="D7" s="106"/>
      <c r="E7" s="3"/>
      <c r="F7" s="3"/>
      <c r="G7" s="3"/>
      <c r="H7" s="3"/>
      <c r="I7" s="3"/>
      <c r="J7" s="3"/>
      <c r="K7" s="3"/>
      <c r="L7" s="3"/>
      <c r="M7" s="3"/>
      <c r="N7" s="3"/>
      <c r="O7" s="3"/>
      <c r="P7" s="3"/>
      <c r="Q7" s="3"/>
      <c r="R7" s="3"/>
      <c r="S7" s="3"/>
      <c r="T7" s="3"/>
      <c r="U7" s="3"/>
      <c r="V7" s="3"/>
      <c r="W7" s="3"/>
    </row>
    <row r="8" spans="2:33" ht="30" customHeight="1" thickBot="1" x14ac:dyDescent="0.25">
      <c r="B8" s="3"/>
      <c r="C8" s="3"/>
      <c r="D8" s="106"/>
      <c r="E8" s="3"/>
      <c r="F8" s="3"/>
      <c r="G8" s="109"/>
      <c r="H8" s="3"/>
      <c r="I8" s="3"/>
      <c r="J8" s="3"/>
      <c r="K8" s="3"/>
      <c r="L8" s="3"/>
      <c r="M8" s="142"/>
      <c r="N8" s="3"/>
      <c r="O8" s="3"/>
      <c r="P8" s="3"/>
      <c r="Q8" s="3"/>
      <c r="R8" s="3"/>
      <c r="S8" s="3"/>
      <c r="T8" s="3"/>
      <c r="U8" s="3"/>
      <c r="V8" s="3"/>
      <c r="W8" s="3"/>
    </row>
    <row r="9" spans="2:33" ht="17.25" customHeight="1" thickBot="1" x14ac:dyDescent="0.3">
      <c r="B9" s="3"/>
      <c r="C9" s="3"/>
      <c r="D9" s="106"/>
      <c r="E9" s="3"/>
      <c r="F9" s="3"/>
      <c r="G9" s="3"/>
      <c r="H9" s="3"/>
      <c r="I9" s="3"/>
      <c r="J9" s="3"/>
      <c r="K9" s="3"/>
      <c r="L9" s="3"/>
      <c r="M9" s="3"/>
      <c r="N9" s="3"/>
      <c r="O9" s="3"/>
      <c r="P9" s="3"/>
      <c r="Q9" s="53"/>
      <c r="R9" s="58" t="s">
        <v>87</v>
      </c>
      <c r="S9" s="53"/>
      <c r="T9" s="53"/>
      <c r="U9" s="58" t="s">
        <v>87</v>
      </c>
      <c r="V9" s="53"/>
      <c r="W9" s="53"/>
    </row>
    <row r="10" spans="2:33" ht="59.25" customHeight="1" thickBot="1" x14ac:dyDescent="0.25">
      <c r="B10" s="59" t="s">
        <v>88</v>
      </c>
      <c r="C10" s="168" t="s">
        <v>90</v>
      </c>
      <c r="D10" s="60" t="s">
        <v>239</v>
      </c>
      <c r="E10" s="140" t="s">
        <v>240</v>
      </c>
      <c r="F10" s="131" t="s">
        <v>94</v>
      </c>
      <c r="G10" s="140" t="s">
        <v>241</v>
      </c>
      <c r="H10" s="60" t="s">
        <v>242</v>
      </c>
      <c r="I10" s="60" t="s">
        <v>243</v>
      </c>
      <c r="J10" s="60" t="s">
        <v>244</v>
      </c>
      <c r="K10" s="60" t="s">
        <v>245</v>
      </c>
      <c r="L10" s="130" t="s">
        <v>246</v>
      </c>
      <c r="M10" s="61" t="s">
        <v>247</v>
      </c>
      <c r="N10" s="130" t="s">
        <v>248</v>
      </c>
      <c r="O10" s="131" t="s">
        <v>249</v>
      </c>
      <c r="P10" s="61" t="s">
        <v>250</v>
      </c>
      <c r="Q10" s="61" t="s">
        <v>251</v>
      </c>
      <c r="R10" s="181">
        <v>4.0500000000000001E-2</v>
      </c>
      <c r="S10" s="61" t="s">
        <v>252</v>
      </c>
      <c r="T10" s="61" t="s">
        <v>253</v>
      </c>
      <c r="U10" s="181">
        <v>4.0500000000000001E-2</v>
      </c>
      <c r="V10" s="61" t="s">
        <v>254</v>
      </c>
      <c r="W10" s="62" t="s">
        <v>255</v>
      </c>
      <c r="Z10" s="63"/>
    </row>
    <row r="11" spans="2:33" ht="16.5" thickBot="1" x14ac:dyDescent="0.25">
      <c r="B11" s="64" t="s">
        <v>100</v>
      </c>
      <c r="C11" s="65"/>
      <c r="D11" s="101"/>
      <c r="E11" s="65"/>
      <c r="F11" s="65"/>
      <c r="G11" s="65"/>
      <c r="H11" s="65"/>
      <c r="I11" s="65"/>
      <c r="J11" s="65"/>
      <c r="K11" s="65"/>
      <c r="L11" s="65"/>
      <c r="M11" s="65"/>
      <c r="N11" s="65"/>
      <c r="O11" s="65"/>
      <c r="P11" s="65"/>
      <c r="Q11" s="65"/>
      <c r="R11" s="182"/>
      <c r="S11" s="65"/>
      <c r="T11" s="65"/>
      <c r="U11" s="182"/>
      <c r="V11" s="65"/>
      <c r="W11" s="65"/>
    </row>
    <row r="12" spans="2:33" ht="12.75" x14ac:dyDescent="0.2">
      <c r="B12" s="54" t="s">
        <v>101</v>
      </c>
      <c r="C12" s="54"/>
      <c r="D12" s="107"/>
      <c r="E12" s="55"/>
      <c r="F12" s="55"/>
      <c r="G12" s="55"/>
      <c r="H12" s="55"/>
      <c r="I12" s="55"/>
      <c r="J12" s="55"/>
      <c r="K12" s="55"/>
      <c r="L12" s="66"/>
      <c r="M12" s="66"/>
      <c r="N12" s="66"/>
      <c r="O12" s="66"/>
      <c r="P12" s="67"/>
      <c r="Q12" s="67"/>
      <c r="R12" s="183"/>
      <c r="S12" s="67"/>
      <c r="T12" s="67"/>
      <c r="U12" s="183"/>
      <c r="V12" s="67"/>
      <c r="W12" s="67"/>
    </row>
    <row r="13" spans="2:33" s="177" customFormat="1" ht="12" customHeight="1" x14ac:dyDescent="0.25">
      <c r="B13" s="172" t="s">
        <v>256</v>
      </c>
      <c r="C13" s="172">
        <v>1044</v>
      </c>
      <c r="D13" s="441">
        <v>170</v>
      </c>
      <c r="E13" s="171">
        <v>7488670</v>
      </c>
      <c r="F13" s="173">
        <f>(+G13/E13)-1</f>
        <v>5.5060511412573954E-2</v>
      </c>
      <c r="G13" s="171">
        <v>7901000</v>
      </c>
      <c r="H13" s="174">
        <v>7.0000000000000007E-2</v>
      </c>
      <c r="I13" s="175">
        <f t="shared" ref="I13:I22" si="0">+(G13*H13)+G13</f>
        <v>8454070</v>
      </c>
      <c r="J13" s="174">
        <v>0.1</v>
      </c>
      <c r="K13" s="175">
        <f t="shared" ref="K13:K22" si="1">+(G13*J13)+G13</f>
        <v>8691100</v>
      </c>
      <c r="L13" s="176">
        <v>579</v>
      </c>
      <c r="M13" s="442">
        <v>3956898600</v>
      </c>
      <c r="N13" s="444">
        <v>549</v>
      </c>
      <c r="O13" s="446">
        <v>3675763600</v>
      </c>
      <c r="P13" s="446">
        <f>+M13+O13</f>
        <v>7632662200</v>
      </c>
      <c r="Q13" s="446">
        <f>M13/(1+F13)</f>
        <v>3750399675.8463483</v>
      </c>
      <c r="R13" s="446">
        <f>($Q13*$R$10)+$Q13</f>
        <v>3902290862.7181253</v>
      </c>
      <c r="S13" s="446">
        <f>M13-R13</f>
        <v>54607737.281874657</v>
      </c>
      <c r="T13" s="446">
        <f>O13/(1+F13)</f>
        <v>3483936286.3450193</v>
      </c>
      <c r="U13" s="446">
        <f t="shared" ref="U13:U22" si="2">($T13*$U$10)+$T13</f>
        <v>3625035705.9419928</v>
      </c>
      <c r="V13" s="446">
        <f t="shared" ref="V13:V22" si="3">O13-U13</f>
        <v>50727894.05800724</v>
      </c>
      <c r="W13" s="446">
        <f t="shared" ref="W13:W22" si="4">S13+V13</f>
        <v>105335631.3398819</v>
      </c>
      <c r="Y13" s="178"/>
      <c r="AA13" s="178"/>
      <c r="AB13" s="179"/>
      <c r="AC13" s="179"/>
      <c r="AD13" s="179"/>
      <c r="AE13" s="179"/>
      <c r="AF13" s="179"/>
      <c r="AG13" s="178"/>
    </row>
    <row r="14" spans="2:33" s="177" customFormat="1" ht="12" customHeight="1" x14ac:dyDescent="0.25">
      <c r="B14" s="172" t="s">
        <v>257</v>
      </c>
      <c r="C14" s="172">
        <v>1044</v>
      </c>
      <c r="D14" s="441"/>
      <c r="E14" s="171">
        <v>7098522</v>
      </c>
      <c r="F14" s="184">
        <f t="shared" ref="F14:F22" si="5">(+G14/E14)-1</f>
        <v>5.5008352442945219E-2</v>
      </c>
      <c r="G14" s="171">
        <v>7489000</v>
      </c>
      <c r="H14" s="174">
        <v>7.0000000000000007E-2</v>
      </c>
      <c r="I14" s="175">
        <f t="shared" si="0"/>
        <v>8013230</v>
      </c>
      <c r="J14" s="174">
        <v>0.1</v>
      </c>
      <c r="K14" s="175">
        <f t="shared" si="1"/>
        <v>8237900</v>
      </c>
      <c r="L14" s="180"/>
      <c r="M14" s="443"/>
      <c r="N14" s="445"/>
      <c r="O14" s="447"/>
      <c r="P14" s="447"/>
      <c r="Q14" s="447"/>
      <c r="R14" s="447"/>
      <c r="S14" s="447"/>
      <c r="T14" s="447"/>
      <c r="U14" s="447"/>
      <c r="V14" s="447"/>
      <c r="W14" s="447"/>
      <c r="Y14" s="178"/>
      <c r="AA14" s="178"/>
      <c r="AB14" s="179"/>
      <c r="AC14" s="179"/>
      <c r="AD14" s="179"/>
      <c r="AE14" s="179"/>
      <c r="AF14" s="179"/>
      <c r="AG14" s="178"/>
    </row>
    <row r="15" spans="2:33" s="177" customFormat="1" ht="12" customHeight="1" x14ac:dyDescent="0.25">
      <c r="B15" s="172" t="s">
        <v>258</v>
      </c>
      <c r="C15" s="172">
        <v>8114</v>
      </c>
      <c r="D15" s="448">
        <v>175</v>
      </c>
      <c r="E15" s="171">
        <v>7488670</v>
      </c>
      <c r="F15" s="173">
        <f t="shared" si="5"/>
        <v>5.5060511412573954E-2</v>
      </c>
      <c r="G15" s="171">
        <v>7901000</v>
      </c>
      <c r="H15" s="174">
        <v>7.0000000000000007E-2</v>
      </c>
      <c r="I15" s="175">
        <f t="shared" si="0"/>
        <v>8454070</v>
      </c>
      <c r="J15" s="174">
        <v>0.1</v>
      </c>
      <c r="K15" s="175">
        <f t="shared" si="1"/>
        <v>8691100</v>
      </c>
      <c r="L15" s="444">
        <v>664</v>
      </c>
      <c r="M15" s="449">
        <v>4696452000</v>
      </c>
      <c r="N15" s="444">
        <v>646</v>
      </c>
      <c r="O15" s="446">
        <v>4558266000</v>
      </c>
      <c r="P15" s="446">
        <f>+M15+O15</f>
        <v>9254718000</v>
      </c>
      <c r="Q15" s="446">
        <f>M15/(1+F15)</f>
        <v>4451357954.5424633</v>
      </c>
      <c r="R15" s="446">
        <f>($Q15*$R$10)+$Q15</f>
        <v>4631637951.7014332</v>
      </c>
      <c r="S15" s="446">
        <f t="shared" ref="S15:S22" si="6">M15-R15</f>
        <v>64814048.298566818</v>
      </c>
      <c r="T15" s="446">
        <f>O15/(1+F15)</f>
        <v>4320383476.2966709</v>
      </c>
      <c r="U15" s="446">
        <f t="shared" si="2"/>
        <v>4495359007.0866861</v>
      </c>
      <c r="V15" s="446">
        <f t="shared" si="3"/>
        <v>62906992.913313866</v>
      </c>
      <c r="W15" s="446">
        <f t="shared" si="4"/>
        <v>127721041.21188068</v>
      </c>
      <c r="Y15" s="178"/>
      <c r="AA15" s="178"/>
      <c r="AB15" s="179"/>
      <c r="AC15" s="179"/>
      <c r="AD15" s="179"/>
      <c r="AE15" s="179"/>
      <c r="AF15" s="179"/>
      <c r="AG15" s="178"/>
    </row>
    <row r="16" spans="2:33" s="177" customFormat="1" ht="12" customHeight="1" x14ac:dyDescent="0.25">
      <c r="B16" s="172" t="s">
        <v>259</v>
      </c>
      <c r="C16" s="172">
        <v>8114</v>
      </c>
      <c r="D16" s="448"/>
      <c r="E16" s="171">
        <v>7164532</v>
      </c>
      <c r="F16" s="173">
        <f t="shared" si="5"/>
        <v>5.5058446246035286E-2</v>
      </c>
      <c r="G16" s="171">
        <v>7559000</v>
      </c>
      <c r="H16" s="174">
        <v>7.0000000000000007E-2</v>
      </c>
      <c r="I16" s="175">
        <f t="shared" si="0"/>
        <v>8088130</v>
      </c>
      <c r="J16" s="174">
        <v>0.1</v>
      </c>
      <c r="K16" s="175">
        <f t="shared" si="1"/>
        <v>8314900</v>
      </c>
      <c r="L16" s="445"/>
      <c r="M16" s="449"/>
      <c r="N16" s="445"/>
      <c r="O16" s="447"/>
      <c r="P16" s="447"/>
      <c r="Q16" s="447"/>
      <c r="R16" s="447"/>
      <c r="S16" s="447"/>
      <c r="T16" s="447"/>
      <c r="U16" s="447"/>
      <c r="V16" s="447"/>
      <c r="W16" s="447"/>
      <c r="Y16" s="178"/>
      <c r="AA16" s="178"/>
      <c r="AB16" s="179"/>
      <c r="AC16" s="179"/>
      <c r="AD16" s="179"/>
      <c r="AE16" s="179"/>
      <c r="AF16" s="179"/>
      <c r="AG16" s="178"/>
    </row>
    <row r="17" spans="2:33" s="177" customFormat="1" ht="12" customHeight="1" x14ac:dyDescent="0.25">
      <c r="B17" s="172" t="s">
        <v>260</v>
      </c>
      <c r="C17" s="172">
        <v>1043</v>
      </c>
      <c r="D17" s="441">
        <v>170</v>
      </c>
      <c r="E17" s="171">
        <v>7488670</v>
      </c>
      <c r="F17" s="173">
        <f t="shared" si="5"/>
        <v>5.5060511412573954E-2</v>
      </c>
      <c r="G17" s="171">
        <v>7901000</v>
      </c>
      <c r="H17" s="174">
        <v>7.0000000000000007E-2</v>
      </c>
      <c r="I17" s="175">
        <f t="shared" si="0"/>
        <v>8454070</v>
      </c>
      <c r="J17" s="174">
        <v>0.1</v>
      </c>
      <c r="K17" s="175">
        <f t="shared" si="1"/>
        <v>8691100</v>
      </c>
      <c r="L17" s="444">
        <v>221</v>
      </c>
      <c r="M17" s="449">
        <v>1473933700</v>
      </c>
      <c r="N17" s="444">
        <v>228</v>
      </c>
      <c r="O17" s="446">
        <v>1522044000</v>
      </c>
      <c r="P17" s="446">
        <f>+M17+O17</f>
        <v>2995977700</v>
      </c>
      <c r="Q17" s="446">
        <f>M17/(1+F17)</f>
        <v>1397013426.2978103</v>
      </c>
      <c r="R17" s="446">
        <f>($Q17*$R$10)+$Q17</f>
        <v>1453592470.0628717</v>
      </c>
      <c r="S17" s="446">
        <f t="shared" si="6"/>
        <v>20341229.937128305</v>
      </c>
      <c r="T17" s="446">
        <f>O17/(1+F17)</f>
        <v>1442612990.9479811</v>
      </c>
      <c r="U17" s="446">
        <f t="shared" si="2"/>
        <v>1501038817.0813744</v>
      </c>
      <c r="V17" s="446">
        <f t="shared" si="3"/>
        <v>21005182.918625593</v>
      </c>
      <c r="W17" s="446">
        <f t="shared" si="4"/>
        <v>41346412.855753899</v>
      </c>
      <c r="Y17" s="178"/>
      <c r="AA17" s="178"/>
      <c r="AB17" s="179"/>
      <c r="AC17" s="179"/>
      <c r="AD17" s="179"/>
      <c r="AE17" s="179"/>
      <c r="AF17" s="179"/>
      <c r="AG17" s="178"/>
    </row>
    <row r="18" spans="2:33" s="177" customFormat="1" ht="12" customHeight="1" x14ac:dyDescent="0.25">
      <c r="B18" s="172" t="s">
        <v>261</v>
      </c>
      <c r="C18" s="172">
        <v>1043</v>
      </c>
      <c r="D18" s="441"/>
      <c r="E18" s="171">
        <v>7098522</v>
      </c>
      <c r="F18" s="184">
        <f t="shared" si="5"/>
        <v>5.5008352442945219E-2</v>
      </c>
      <c r="G18" s="171">
        <v>7489000</v>
      </c>
      <c r="H18" s="174">
        <v>7.0000000000000007E-2</v>
      </c>
      <c r="I18" s="175">
        <f t="shared" si="0"/>
        <v>8013230</v>
      </c>
      <c r="J18" s="174">
        <v>0.1</v>
      </c>
      <c r="K18" s="175">
        <f t="shared" si="1"/>
        <v>8237900</v>
      </c>
      <c r="L18" s="445"/>
      <c r="M18" s="449"/>
      <c r="N18" s="445"/>
      <c r="O18" s="447"/>
      <c r="P18" s="447"/>
      <c r="Q18" s="447"/>
      <c r="R18" s="447"/>
      <c r="S18" s="447"/>
      <c r="T18" s="447"/>
      <c r="U18" s="447"/>
      <c r="V18" s="447"/>
      <c r="W18" s="447"/>
      <c r="Y18" s="178"/>
      <c r="AA18" s="178"/>
      <c r="AB18" s="179"/>
      <c r="AC18" s="179"/>
      <c r="AD18" s="179"/>
      <c r="AE18" s="179"/>
      <c r="AF18" s="179"/>
      <c r="AG18" s="178"/>
    </row>
    <row r="19" spans="2:33" s="177" customFormat="1" ht="12" customHeight="1" x14ac:dyDescent="0.25">
      <c r="B19" s="172" t="s">
        <v>262</v>
      </c>
      <c r="C19" s="172">
        <v>1042</v>
      </c>
      <c r="D19" s="448">
        <v>170</v>
      </c>
      <c r="E19" s="171">
        <v>7488670</v>
      </c>
      <c r="F19" s="173">
        <f t="shared" si="5"/>
        <v>5.5060511412573954E-2</v>
      </c>
      <c r="G19" s="171">
        <v>7901000</v>
      </c>
      <c r="H19" s="174">
        <v>7.0000000000000007E-2</v>
      </c>
      <c r="I19" s="175">
        <f t="shared" si="0"/>
        <v>8454070</v>
      </c>
      <c r="J19" s="174">
        <v>0.1</v>
      </c>
      <c r="K19" s="175">
        <f t="shared" si="1"/>
        <v>8691100</v>
      </c>
      <c r="L19" s="444">
        <v>169</v>
      </c>
      <c r="M19" s="449">
        <v>1092805000</v>
      </c>
      <c r="N19" s="444">
        <v>161</v>
      </c>
      <c r="O19" s="446">
        <v>1045037600</v>
      </c>
      <c r="P19" s="446">
        <f>+M19+O19</f>
        <v>2137842600</v>
      </c>
      <c r="Q19" s="446">
        <f>M19/(1+F19)</f>
        <v>1035774714.5108213</v>
      </c>
      <c r="R19" s="446">
        <f>($Q19*$R$10)+$Q19</f>
        <v>1077723590.4485097</v>
      </c>
      <c r="S19" s="446">
        <f t="shared" si="6"/>
        <v>15081409.551490307</v>
      </c>
      <c r="T19" s="446">
        <f>O19/(1+F19)</f>
        <v>990500154.91608655</v>
      </c>
      <c r="U19" s="446">
        <f t="shared" si="2"/>
        <v>1030615411.1901881</v>
      </c>
      <c r="V19" s="446">
        <f t="shared" si="3"/>
        <v>14422188.80981195</v>
      </c>
      <c r="W19" s="446">
        <f t="shared" si="4"/>
        <v>29503598.361302257</v>
      </c>
      <c r="Y19" s="178"/>
      <c r="AA19" s="178"/>
      <c r="AB19" s="179"/>
      <c r="AC19" s="179"/>
      <c r="AD19" s="179"/>
      <c r="AE19" s="179"/>
      <c r="AF19" s="179"/>
      <c r="AG19" s="178"/>
    </row>
    <row r="20" spans="2:33" s="177" customFormat="1" ht="13.5" customHeight="1" x14ac:dyDescent="0.25">
      <c r="B20" s="172" t="s">
        <v>263</v>
      </c>
      <c r="C20" s="172">
        <v>1042</v>
      </c>
      <c r="D20" s="448"/>
      <c r="E20" s="171">
        <v>7098522</v>
      </c>
      <c r="F20" s="173">
        <f t="shared" si="5"/>
        <v>5.5008352442945219E-2</v>
      </c>
      <c r="G20" s="171">
        <v>7489000</v>
      </c>
      <c r="H20" s="174">
        <v>7.0000000000000007E-2</v>
      </c>
      <c r="I20" s="175">
        <f t="shared" si="0"/>
        <v>8013230</v>
      </c>
      <c r="J20" s="174">
        <v>0.1</v>
      </c>
      <c r="K20" s="175">
        <f t="shared" si="1"/>
        <v>8237900</v>
      </c>
      <c r="L20" s="445"/>
      <c r="M20" s="449"/>
      <c r="N20" s="445"/>
      <c r="O20" s="447"/>
      <c r="P20" s="447"/>
      <c r="Q20" s="447"/>
      <c r="R20" s="447"/>
      <c r="S20" s="447"/>
      <c r="T20" s="447"/>
      <c r="U20" s="447"/>
      <c r="V20" s="447"/>
      <c r="W20" s="447"/>
      <c r="Y20" s="178"/>
      <c r="AA20" s="178"/>
      <c r="AB20" s="179"/>
      <c r="AC20" s="179"/>
      <c r="AD20" s="179"/>
      <c r="AE20" s="179"/>
      <c r="AF20" s="179"/>
      <c r="AG20" s="178"/>
    </row>
    <row r="21" spans="2:33" s="177" customFormat="1" ht="12" customHeight="1" x14ac:dyDescent="0.25">
      <c r="B21" s="172" t="s">
        <v>114</v>
      </c>
      <c r="C21" s="172">
        <v>53052</v>
      </c>
      <c r="D21" s="259">
        <v>144</v>
      </c>
      <c r="E21" s="171">
        <v>4453202</v>
      </c>
      <c r="F21" s="173">
        <f t="shared" si="5"/>
        <v>5.5195789456665034E-2</v>
      </c>
      <c r="G21" s="171">
        <v>4699000</v>
      </c>
      <c r="H21" s="174">
        <v>7.0000000000000007E-2</v>
      </c>
      <c r="I21" s="175">
        <f t="shared" si="0"/>
        <v>5027930</v>
      </c>
      <c r="J21" s="174">
        <v>0.1</v>
      </c>
      <c r="K21" s="175">
        <f t="shared" si="1"/>
        <v>5168900</v>
      </c>
      <c r="L21" s="185">
        <v>30</v>
      </c>
      <c r="M21" s="171">
        <v>180858700</v>
      </c>
      <c r="N21" s="185">
        <v>25</v>
      </c>
      <c r="O21" s="186">
        <v>147858300</v>
      </c>
      <c r="P21" s="186">
        <f>+M21+O21</f>
        <v>328717000</v>
      </c>
      <c r="Q21" s="186">
        <f>M21/(1+F21)</f>
        <v>171398238.89282829</v>
      </c>
      <c r="R21" s="186">
        <f>($Q21*$R$10)+$Q21</f>
        <v>178339867.56798783</v>
      </c>
      <c r="S21" s="186">
        <f t="shared" si="6"/>
        <v>2518832.4320121706</v>
      </c>
      <c r="T21" s="186">
        <f>O21/(1+F21)</f>
        <v>140124042.83392212</v>
      </c>
      <c r="U21" s="186">
        <f t="shared" si="2"/>
        <v>145799066.56869596</v>
      </c>
      <c r="V21" s="186">
        <f t="shared" si="3"/>
        <v>2059233.4313040376</v>
      </c>
      <c r="W21" s="186">
        <f t="shared" si="4"/>
        <v>4578065.8633162081</v>
      </c>
      <c r="Y21" s="178"/>
      <c r="AA21" s="178"/>
      <c r="AB21" s="179"/>
      <c r="AC21" s="179"/>
      <c r="AD21" s="179"/>
      <c r="AE21" s="179"/>
      <c r="AF21" s="179"/>
      <c r="AG21" s="178"/>
    </row>
    <row r="22" spans="2:33" s="177" customFormat="1" ht="12" customHeight="1" x14ac:dyDescent="0.25">
      <c r="B22" s="172" t="s">
        <v>115</v>
      </c>
      <c r="C22" s="172">
        <v>54562</v>
      </c>
      <c r="D22" s="259">
        <v>170</v>
      </c>
      <c r="E22" s="171">
        <v>6442365</v>
      </c>
      <c r="F22" s="173">
        <f t="shared" si="5"/>
        <v>5.5047331220755114E-2</v>
      </c>
      <c r="G22" s="171">
        <v>6797000</v>
      </c>
      <c r="H22" s="174">
        <v>7.0000000000000007E-2</v>
      </c>
      <c r="I22" s="175">
        <f t="shared" si="0"/>
        <v>7272790</v>
      </c>
      <c r="J22" s="174">
        <v>0.1</v>
      </c>
      <c r="K22" s="175">
        <f t="shared" si="1"/>
        <v>7476700</v>
      </c>
      <c r="L22" s="187">
        <v>163</v>
      </c>
      <c r="M22" s="171">
        <v>738212900</v>
      </c>
      <c r="N22" s="187">
        <v>175</v>
      </c>
      <c r="O22" s="186">
        <v>803059100</v>
      </c>
      <c r="P22" s="186">
        <f>+M22+O22</f>
        <v>1541272000</v>
      </c>
      <c r="Q22" s="186">
        <f>M22/(1+F22)</f>
        <v>699696476.31432986</v>
      </c>
      <c r="R22" s="186">
        <f>($Q22*$R$10)+$Q22</f>
        <v>728034183.60506022</v>
      </c>
      <c r="S22" s="186">
        <f t="shared" si="6"/>
        <v>10178716.39493978</v>
      </c>
      <c r="T22" s="186">
        <f>O22/(1+F22)</f>
        <v>761159311.28019714</v>
      </c>
      <c r="U22" s="186">
        <f t="shared" si="2"/>
        <v>791986263.38704515</v>
      </c>
      <c r="V22" s="186">
        <f t="shared" si="3"/>
        <v>11072836.612954855</v>
      </c>
      <c r="W22" s="186">
        <f t="shared" si="4"/>
        <v>21251553.007894635</v>
      </c>
      <c r="Y22" s="178"/>
      <c r="AA22" s="178"/>
      <c r="AB22" s="179"/>
      <c r="AC22" s="179"/>
      <c r="AD22" s="179"/>
      <c r="AE22" s="179"/>
      <c r="AF22" s="179"/>
      <c r="AG22" s="178"/>
    </row>
    <row r="23" spans="2:33" ht="12.75" x14ac:dyDescent="0.2">
      <c r="B23" s="54" t="s">
        <v>264</v>
      </c>
      <c r="C23" s="54"/>
      <c r="D23" s="107"/>
      <c r="E23" s="150"/>
      <c r="F23" s="170"/>
      <c r="G23" s="151"/>
      <c r="H23" s="56"/>
      <c r="I23" s="56"/>
      <c r="J23" s="56"/>
      <c r="K23" s="112"/>
      <c r="L23" s="114"/>
      <c r="M23" s="113"/>
      <c r="N23" s="56"/>
      <c r="O23" s="56"/>
      <c r="P23" s="56"/>
      <c r="Q23" s="56"/>
      <c r="R23" s="56"/>
      <c r="S23" s="56"/>
      <c r="T23" s="56"/>
      <c r="U23" s="56"/>
      <c r="V23" s="56"/>
      <c r="W23" s="56"/>
      <c r="Y23" s="116"/>
      <c r="AA23" s="116"/>
      <c r="AB23" s="115"/>
      <c r="AC23" s="115"/>
      <c r="AD23" s="115"/>
      <c r="AE23" s="115"/>
      <c r="AF23" s="115"/>
      <c r="AG23" s="116"/>
    </row>
    <row r="24" spans="2:33" s="177" customFormat="1" ht="15.75" x14ac:dyDescent="0.25">
      <c r="B24" s="172" t="s">
        <v>265</v>
      </c>
      <c r="C24" s="172">
        <v>1041</v>
      </c>
      <c r="D24" s="441">
        <v>162</v>
      </c>
      <c r="E24" s="171">
        <v>5600000</v>
      </c>
      <c r="F24" s="173">
        <v>5.4999999999999938E-2</v>
      </c>
      <c r="G24" s="226">
        <v>5908000</v>
      </c>
      <c r="H24" s="174">
        <v>7.0000000000000007E-2</v>
      </c>
      <c r="I24" s="175">
        <f t="shared" ref="I24:I38" si="7">+(G24*H24)+G24</f>
        <v>6321560</v>
      </c>
      <c r="J24" s="174">
        <v>0.1</v>
      </c>
      <c r="K24" s="175">
        <f t="shared" ref="K24:K38" si="8">+(G24*J24)+G24</f>
        <v>6498800</v>
      </c>
      <c r="L24" s="444">
        <v>127</v>
      </c>
      <c r="M24" s="454">
        <v>438612300</v>
      </c>
      <c r="N24" s="444">
        <v>99</v>
      </c>
      <c r="O24" s="450">
        <v>378189000</v>
      </c>
      <c r="P24" s="446">
        <f>+M24+O24</f>
        <v>816801300</v>
      </c>
      <c r="Q24" s="446">
        <f>M24/(1+F24)</f>
        <v>415746255.92417061</v>
      </c>
      <c r="R24" s="450">
        <f>($Q24*$R$10)+$Q24</f>
        <v>432583979.28909951</v>
      </c>
      <c r="S24" s="446">
        <f t="shared" ref="S24:S34" si="9">M24-R24</f>
        <v>6028320.7109004855</v>
      </c>
      <c r="T24" s="446">
        <f>O24/(1+F24)</f>
        <v>358472985.78199053</v>
      </c>
      <c r="U24" s="450">
        <f>($T24*$U$10)+$T24</f>
        <v>372991141.70616114</v>
      </c>
      <c r="V24" s="446">
        <f t="shared" ref="V24:V34" si="10">O24-U24</f>
        <v>5197858.2938388586</v>
      </c>
      <c r="W24" s="446">
        <f>S24+V24</f>
        <v>11226179.004739344</v>
      </c>
      <c r="Y24" s="178"/>
      <c r="AA24" s="178"/>
      <c r="AB24" s="179"/>
      <c r="AC24" s="179"/>
      <c r="AD24" s="179"/>
      <c r="AE24" s="179"/>
      <c r="AF24" s="179"/>
      <c r="AG24" s="178"/>
    </row>
    <row r="25" spans="2:33" s="177" customFormat="1" ht="15.75" x14ac:dyDescent="0.25">
      <c r="B25" s="172" t="s">
        <v>266</v>
      </c>
      <c r="C25" s="172">
        <v>1041</v>
      </c>
      <c r="D25" s="441"/>
      <c r="E25" s="171">
        <v>4120197</v>
      </c>
      <c r="F25" s="173">
        <v>5.5046639760186311E-2</v>
      </c>
      <c r="G25" s="171">
        <v>4347000</v>
      </c>
      <c r="H25" s="174">
        <v>7.0000000000000007E-2</v>
      </c>
      <c r="I25" s="175">
        <f t="shared" si="7"/>
        <v>4651290</v>
      </c>
      <c r="J25" s="174">
        <v>0.1</v>
      </c>
      <c r="K25" s="175">
        <f t="shared" si="8"/>
        <v>4781700</v>
      </c>
      <c r="L25" s="445"/>
      <c r="M25" s="454"/>
      <c r="N25" s="445"/>
      <c r="O25" s="451"/>
      <c r="P25" s="447"/>
      <c r="Q25" s="447"/>
      <c r="R25" s="451"/>
      <c r="S25" s="447"/>
      <c r="T25" s="447"/>
      <c r="U25" s="451"/>
      <c r="V25" s="447"/>
      <c r="W25" s="447"/>
      <c r="Y25" s="178"/>
      <c r="AA25" s="178"/>
      <c r="AB25" s="179"/>
      <c r="AC25" s="179"/>
      <c r="AD25" s="179"/>
      <c r="AE25" s="179"/>
      <c r="AF25" s="179"/>
      <c r="AG25" s="178"/>
    </row>
    <row r="26" spans="2:33" s="177" customFormat="1" ht="15.75" x14ac:dyDescent="0.25">
      <c r="B26" s="172" t="s">
        <v>267</v>
      </c>
      <c r="C26" s="172">
        <v>1041</v>
      </c>
      <c r="D26" s="441">
        <v>160</v>
      </c>
      <c r="E26" s="171">
        <v>5600000</v>
      </c>
      <c r="F26" s="173">
        <v>5.4999999999999938E-2</v>
      </c>
      <c r="G26" s="226">
        <v>5908000</v>
      </c>
      <c r="H26" s="174">
        <v>7.0000000000000007E-2</v>
      </c>
      <c r="I26" s="175">
        <f t="shared" si="7"/>
        <v>6321560</v>
      </c>
      <c r="J26" s="174">
        <v>0.1</v>
      </c>
      <c r="K26" s="175">
        <f t="shared" si="8"/>
        <v>6498800</v>
      </c>
      <c r="L26" s="444">
        <v>44</v>
      </c>
      <c r="M26" s="454">
        <v>212040400</v>
      </c>
      <c r="N26" s="444">
        <v>54</v>
      </c>
      <c r="O26" s="450">
        <v>259124000</v>
      </c>
      <c r="P26" s="446">
        <f>+M26+O26</f>
        <v>471164400</v>
      </c>
      <c r="Q26" s="446">
        <f>M26/(1+F26)</f>
        <v>200986161.13744077</v>
      </c>
      <c r="R26" s="450">
        <f>($Q26*$R$10)+$Q26</f>
        <v>209126100.66350713</v>
      </c>
      <c r="S26" s="446">
        <f t="shared" si="9"/>
        <v>2914299.3364928663</v>
      </c>
      <c r="T26" s="446">
        <f>O26/(1+F26)</f>
        <v>245615165.87677726</v>
      </c>
      <c r="U26" s="450">
        <f>($T26*$U$10)+$T26</f>
        <v>255562580.09478673</v>
      </c>
      <c r="V26" s="446">
        <f t="shared" si="10"/>
        <v>3561419.9052132666</v>
      </c>
      <c r="W26" s="446">
        <f>S26+V26</f>
        <v>6475719.2417061329</v>
      </c>
      <c r="Y26" s="178"/>
      <c r="AA26" s="178"/>
      <c r="AB26" s="179"/>
      <c r="AC26" s="179"/>
      <c r="AD26" s="179"/>
      <c r="AE26" s="179"/>
      <c r="AF26" s="179"/>
      <c r="AG26" s="178"/>
    </row>
    <row r="27" spans="2:33" s="177" customFormat="1" ht="15.75" x14ac:dyDescent="0.25">
      <c r="B27" s="172" t="s">
        <v>268</v>
      </c>
      <c r="C27" s="172">
        <v>1041</v>
      </c>
      <c r="D27" s="441"/>
      <c r="E27" s="171">
        <v>4297537</v>
      </c>
      <c r="F27" s="173">
        <v>5.5022911960967313E-2</v>
      </c>
      <c r="G27" s="171">
        <v>4534000</v>
      </c>
      <c r="H27" s="174">
        <v>7.0000000000000007E-2</v>
      </c>
      <c r="I27" s="175">
        <f t="shared" si="7"/>
        <v>4851380</v>
      </c>
      <c r="J27" s="174">
        <v>0.1</v>
      </c>
      <c r="K27" s="175">
        <f t="shared" si="8"/>
        <v>4987400</v>
      </c>
      <c r="L27" s="445"/>
      <c r="M27" s="454"/>
      <c r="N27" s="445"/>
      <c r="O27" s="451"/>
      <c r="P27" s="447"/>
      <c r="Q27" s="447"/>
      <c r="R27" s="451"/>
      <c r="S27" s="447"/>
      <c r="T27" s="447"/>
      <c r="U27" s="451"/>
      <c r="V27" s="447"/>
      <c r="W27" s="447"/>
      <c r="Y27" s="178"/>
      <c r="AA27" s="178"/>
      <c r="AB27" s="179"/>
      <c r="AC27" s="179"/>
      <c r="AD27" s="179"/>
      <c r="AE27" s="179"/>
      <c r="AF27" s="179"/>
      <c r="AG27" s="178"/>
    </row>
    <row r="28" spans="2:33" s="177" customFormat="1" ht="15.75" x14ac:dyDescent="0.25">
      <c r="B28" s="172" t="s">
        <v>269</v>
      </c>
      <c r="C28" s="172">
        <v>1040</v>
      </c>
      <c r="D28" s="441">
        <v>160</v>
      </c>
      <c r="E28" s="171">
        <v>7642365</v>
      </c>
      <c r="F28" s="173">
        <v>5.5039899298188422E-2</v>
      </c>
      <c r="G28" s="226">
        <v>8063000</v>
      </c>
      <c r="H28" s="174">
        <v>7.0000000000000007E-2</v>
      </c>
      <c r="I28" s="175">
        <f t="shared" si="7"/>
        <v>8627410</v>
      </c>
      <c r="J28" s="174">
        <v>0.1</v>
      </c>
      <c r="K28" s="175">
        <f t="shared" si="8"/>
        <v>8869300</v>
      </c>
      <c r="L28" s="444">
        <v>604</v>
      </c>
      <c r="M28" s="450">
        <v>4380809600</v>
      </c>
      <c r="N28" s="456">
        <v>612</v>
      </c>
      <c r="O28" s="450">
        <v>4482548300</v>
      </c>
      <c r="P28" s="446">
        <f>+M28+O28</f>
        <v>8863357900</v>
      </c>
      <c r="Q28" s="446">
        <f>M28/(1+F28)</f>
        <v>4152269125.4748855</v>
      </c>
      <c r="R28" s="450">
        <f>($Q28*$R$10)+$Q28</f>
        <v>4320436025.0566187</v>
      </c>
      <c r="S28" s="446">
        <f t="shared" si="9"/>
        <v>60373574.94338131</v>
      </c>
      <c r="T28" s="446">
        <f>O28/(1+F28)</f>
        <v>4248700265.2523255</v>
      </c>
      <c r="U28" s="446">
        <f>($T28*$U$10)+$T28</f>
        <v>4420772625.9950447</v>
      </c>
      <c r="V28" s="446">
        <f t="shared" si="10"/>
        <v>61775674.004955292</v>
      </c>
      <c r="W28" s="446">
        <f>S28+V28</f>
        <v>122149248.9483366</v>
      </c>
      <c r="Y28" s="178"/>
      <c r="AA28" s="178"/>
      <c r="AB28" s="179"/>
      <c r="AC28" s="179"/>
      <c r="AD28" s="179"/>
      <c r="AE28" s="179"/>
      <c r="AF28" s="179"/>
      <c r="AG28" s="178"/>
    </row>
    <row r="29" spans="2:33" s="177" customFormat="1" ht="15.75" x14ac:dyDescent="0.25">
      <c r="B29" s="172" t="s">
        <v>270</v>
      </c>
      <c r="C29" s="172">
        <v>1040</v>
      </c>
      <c r="D29" s="441"/>
      <c r="E29" s="171">
        <v>7306404</v>
      </c>
      <c r="F29" s="173">
        <v>5.510179836756901E-2</v>
      </c>
      <c r="G29" s="171">
        <v>7709000</v>
      </c>
      <c r="H29" s="174">
        <v>7.0000000000000007E-2</v>
      </c>
      <c r="I29" s="175">
        <f t="shared" si="7"/>
        <v>8248630</v>
      </c>
      <c r="J29" s="174">
        <v>0.1</v>
      </c>
      <c r="K29" s="175">
        <f t="shared" si="8"/>
        <v>8479900</v>
      </c>
      <c r="L29" s="455"/>
      <c r="M29" s="452"/>
      <c r="N29" s="457"/>
      <c r="O29" s="452"/>
      <c r="P29" s="453"/>
      <c r="Q29" s="453"/>
      <c r="R29" s="452"/>
      <c r="S29" s="453"/>
      <c r="T29" s="453"/>
      <c r="U29" s="453"/>
      <c r="V29" s="453"/>
      <c r="W29" s="453"/>
      <c r="Y29" s="178"/>
      <c r="AA29" s="178"/>
      <c r="AB29" s="179"/>
      <c r="AC29" s="179"/>
      <c r="AD29" s="179"/>
      <c r="AE29" s="179"/>
      <c r="AF29" s="179"/>
      <c r="AG29" s="178"/>
    </row>
    <row r="30" spans="2:33" s="177" customFormat="1" ht="15.75" x14ac:dyDescent="0.25">
      <c r="B30" s="172" t="s">
        <v>271</v>
      </c>
      <c r="C30" s="172">
        <v>1040</v>
      </c>
      <c r="D30" s="441"/>
      <c r="E30" s="171">
        <v>6963547</v>
      </c>
      <c r="F30" s="173">
        <v>5.506575887259757E-2</v>
      </c>
      <c r="G30" s="171">
        <v>7347000</v>
      </c>
      <c r="H30" s="174">
        <v>7.0000000000000007E-2</v>
      </c>
      <c r="I30" s="175">
        <f t="shared" si="7"/>
        <v>7861290</v>
      </c>
      <c r="J30" s="174">
        <v>0.1</v>
      </c>
      <c r="K30" s="175">
        <f t="shared" si="8"/>
        <v>8081700</v>
      </c>
      <c r="L30" s="445"/>
      <c r="M30" s="451"/>
      <c r="N30" s="458"/>
      <c r="O30" s="451"/>
      <c r="P30" s="447"/>
      <c r="Q30" s="447"/>
      <c r="R30" s="451"/>
      <c r="S30" s="447"/>
      <c r="T30" s="447"/>
      <c r="U30" s="447"/>
      <c r="V30" s="447"/>
      <c r="W30" s="447"/>
      <c r="Y30" s="178"/>
      <c r="AA30" s="178"/>
      <c r="AB30" s="179"/>
      <c r="AC30" s="179"/>
      <c r="AD30" s="179"/>
      <c r="AE30" s="179"/>
      <c r="AF30" s="179"/>
      <c r="AG30" s="178"/>
    </row>
    <row r="31" spans="2:33" s="177" customFormat="1" ht="15.75" x14ac:dyDescent="0.25">
      <c r="B31" s="172" t="s">
        <v>272</v>
      </c>
      <c r="C31" s="172">
        <v>10233</v>
      </c>
      <c r="D31" s="448">
        <v>162</v>
      </c>
      <c r="E31" s="171">
        <v>7642365</v>
      </c>
      <c r="F31" s="173">
        <v>5.5039899298188422E-2</v>
      </c>
      <c r="G31" s="171">
        <v>8063000</v>
      </c>
      <c r="H31" s="174">
        <v>7.0000000000000007E-2</v>
      </c>
      <c r="I31" s="175">
        <f t="shared" si="7"/>
        <v>8627410</v>
      </c>
      <c r="J31" s="174">
        <v>0.1</v>
      </c>
      <c r="K31" s="175">
        <f t="shared" si="8"/>
        <v>8869300</v>
      </c>
      <c r="L31" s="444">
        <v>212</v>
      </c>
      <c r="M31" s="450">
        <v>1453519400</v>
      </c>
      <c r="N31" s="456">
        <v>217</v>
      </c>
      <c r="O31" s="450">
        <v>1500674400</v>
      </c>
      <c r="P31" s="446">
        <f>+M31+O31</f>
        <v>2954193800</v>
      </c>
      <c r="Q31" s="446">
        <f>M31/(1+F31)</f>
        <v>1377691403.867171</v>
      </c>
      <c r="R31" s="446">
        <f>($Q31*$R$10)+$Q31</f>
        <v>1433487905.7237916</v>
      </c>
      <c r="S31" s="446">
        <f t="shared" si="9"/>
        <v>20031494.276208401</v>
      </c>
      <c r="T31" s="446">
        <f>O31/(1+F31)</f>
        <v>1422386396.0009923</v>
      </c>
      <c r="U31" s="446">
        <f>($T31*$U$10)+$T31</f>
        <v>1479993045.0390325</v>
      </c>
      <c r="V31" s="446">
        <f t="shared" si="10"/>
        <v>20681354.960967541</v>
      </c>
      <c r="W31" s="446">
        <f>S31+V31</f>
        <v>40712849.237175941</v>
      </c>
      <c r="Y31" s="178"/>
      <c r="AA31" s="178"/>
      <c r="AB31" s="179"/>
      <c r="AC31" s="179"/>
      <c r="AD31" s="179"/>
      <c r="AE31" s="179"/>
      <c r="AF31" s="179"/>
      <c r="AG31" s="178"/>
    </row>
    <row r="32" spans="2:33" s="177" customFormat="1" ht="15.75" x14ac:dyDescent="0.25">
      <c r="B32" s="172" t="s">
        <v>273</v>
      </c>
      <c r="C32" s="172">
        <v>10233</v>
      </c>
      <c r="D32" s="448"/>
      <c r="E32" s="171">
        <v>7263054</v>
      </c>
      <c r="F32" s="173">
        <v>5.5065816666102219E-2</v>
      </c>
      <c r="G32" s="171">
        <v>7663000</v>
      </c>
      <c r="H32" s="174">
        <v>7.0000000000000007E-2</v>
      </c>
      <c r="I32" s="175">
        <f t="shared" si="7"/>
        <v>8199410</v>
      </c>
      <c r="J32" s="174">
        <v>0.1</v>
      </c>
      <c r="K32" s="175">
        <f t="shared" si="8"/>
        <v>8429300</v>
      </c>
      <c r="L32" s="455"/>
      <c r="M32" s="452"/>
      <c r="N32" s="457"/>
      <c r="O32" s="452"/>
      <c r="P32" s="453"/>
      <c r="Q32" s="453"/>
      <c r="R32" s="453"/>
      <c r="S32" s="453"/>
      <c r="T32" s="453"/>
      <c r="U32" s="453"/>
      <c r="V32" s="453"/>
      <c r="W32" s="453"/>
      <c r="Y32" s="178"/>
      <c r="AA32" s="178"/>
      <c r="AB32" s="179"/>
      <c r="AC32" s="179"/>
      <c r="AD32" s="179"/>
      <c r="AE32" s="179"/>
      <c r="AF32" s="179"/>
      <c r="AG32" s="178"/>
    </row>
    <row r="33" spans="2:33" s="177" customFormat="1" ht="15.75" x14ac:dyDescent="0.25">
      <c r="B33" s="172" t="s">
        <v>274</v>
      </c>
      <c r="C33" s="172">
        <v>10233</v>
      </c>
      <c r="D33" s="448"/>
      <c r="E33" s="171">
        <v>6922167</v>
      </c>
      <c r="F33" s="173">
        <v>5.5016442105485286E-2</v>
      </c>
      <c r="G33" s="171">
        <v>7303000</v>
      </c>
      <c r="H33" s="174">
        <v>7.0000000000000007E-2</v>
      </c>
      <c r="I33" s="175">
        <f t="shared" si="7"/>
        <v>7814210</v>
      </c>
      <c r="J33" s="174">
        <v>0.1</v>
      </c>
      <c r="K33" s="175">
        <f t="shared" si="8"/>
        <v>8033300</v>
      </c>
      <c r="L33" s="445"/>
      <c r="M33" s="451"/>
      <c r="N33" s="458"/>
      <c r="O33" s="451"/>
      <c r="P33" s="447"/>
      <c r="Q33" s="447"/>
      <c r="R33" s="447"/>
      <c r="S33" s="447"/>
      <c r="T33" s="447"/>
      <c r="U33" s="447"/>
      <c r="V33" s="447"/>
      <c r="W33" s="447"/>
      <c r="Y33" s="178"/>
      <c r="AA33" s="178"/>
      <c r="AB33" s="179"/>
      <c r="AC33" s="179"/>
      <c r="AD33" s="179"/>
      <c r="AE33" s="179"/>
      <c r="AF33" s="179"/>
      <c r="AG33" s="178"/>
    </row>
    <row r="34" spans="2:33" s="177" customFormat="1" ht="15.75" x14ac:dyDescent="0.25">
      <c r="B34" s="172" t="s">
        <v>275</v>
      </c>
      <c r="C34" s="172">
        <v>1040</v>
      </c>
      <c r="D34" s="448">
        <v>160</v>
      </c>
      <c r="E34" s="171">
        <v>5856158</v>
      </c>
      <c r="F34" s="173">
        <v>5.5128635532033066E-2</v>
      </c>
      <c r="G34" s="171">
        <v>6179000</v>
      </c>
      <c r="H34" s="174">
        <v>7.0000000000000007E-2</v>
      </c>
      <c r="I34" s="175">
        <f t="shared" si="7"/>
        <v>6611530</v>
      </c>
      <c r="J34" s="174">
        <v>0.1</v>
      </c>
      <c r="K34" s="175">
        <f t="shared" si="8"/>
        <v>6796900</v>
      </c>
      <c r="L34" s="444">
        <v>351</v>
      </c>
      <c r="M34" s="446">
        <v>1723437600</v>
      </c>
      <c r="N34" s="444">
        <v>360</v>
      </c>
      <c r="O34" s="446">
        <v>1740072100</v>
      </c>
      <c r="P34" s="446">
        <f>+M34+O34</f>
        <v>3463509700</v>
      </c>
      <c r="Q34" s="446">
        <f>M34/(1+F34)</f>
        <v>1633390983.7742031</v>
      </c>
      <c r="R34" s="450">
        <f>($Q34*$R$10)+$Q34</f>
        <v>1699543318.6170583</v>
      </c>
      <c r="S34" s="446">
        <f t="shared" si="9"/>
        <v>23894281.382941723</v>
      </c>
      <c r="T34" s="446">
        <f>O34/(1+F34)</f>
        <v>1649156360.0893025</v>
      </c>
      <c r="U34" s="446">
        <f>($T34*$U$10)+$T34</f>
        <v>1715947192.6729193</v>
      </c>
      <c r="V34" s="446">
        <f t="shared" si="10"/>
        <v>24124907.327080727</v>
      </c>
      <c r="W34" s="446">
        <f>S34+V34</f>
        <v>48019188.710022449</v>
      </c>
      <c r="Y34" s="178"/>
      <c r="AA34" s="178"/>
      <c r="AB34" s="179"/>
      <c r="AC34" s="179"/>
      <c r="AD34" s="179"/>
      <c r="AE34" s="179"/>
      <c r="AF34" s="179"/>
      <c r="AG34" s="178"/>
    </row>
    <row r="35" spans="2:33" s="177" customFormat="1" ht="15.75" x14ac:dyDescent="0.25">
      <c r="B35" s="172" t="s">
        <v>276</v>
      </c>
      <c r="C35" s="172">
        <v>1040</v>
      </c>
      <c r="D35" s="448"/>
      <c r="E35" s="171">
        <v>5599015</v>
      </c>
      <c r="F35" s="173">
        <v>5.5006996766395533E-2</v>
      </c>
      <c r="G35" s="171">
        <v>5907000</v>
      </c>
      <c r="H35" s="174">
        <v>7.0000000000000007E-2</v>
      </c>
      <c r="I35" s="175">
        <f t="shared" si="7"/>
        <v>6320490</v>
      </c>
      <c r="J35" s="174">
        <v>0.1</v>
      </c>
      <c r="K35" s="175">
        <f t="shared" si="8"/>
        <v>6497700</v>
      </c>
      <c r="L35" s="455"/>
      <c r="M35" s="453"/>
      <c r="N35" s="455"/>
      <c r="O35" s="453"/>
      <c r="P35" s="453"/>
      <c r="Q35" s="453"/>
      <c r="R35" s="452"/>
      <c r="S35" s="453"/>
      <c r="T35" s="453"/>
      <c r="U35" s="453"/>
      <c r="V35" s="453"/>
      <c r="W35" s="453"/>
      <c r="Y35" s="178"/>
      <c r="AA35" s="178"/>
      <c r="AB35" s="179"/>
      <c r="AC35" s="179"/>
      <c r="AD35" s="179"/>
      <c r="AE35" s="179"/>
      <c r="AF35" s="179"/>
      <c r="AG35" s="178"/>
    </row>
    <row r="36" spans="2:33" s="177" customFormat="1" ht="15.75" x14ac:dyDescent="0.25">
      <c r="B36" s="172" t="s">
        <v>277</v>
      </c>
      <c r="C36" s="172">
        <v>1040</v>
      </c>
      <c r="D36" s="448"/>
      <c r="E36" s="171">
        <v>5285714</v>
      </c>
      <c r="F36" s="173">
        <v>5.5108165140981935E-2</v>
      </c>
      <c r="G36" s="171">
        <v>5577000</v>
      </c>
      <c r="H36" s="174">
        <v>7.0000000000000007E-2</v>
      </c>
      <c r="I36" s="175">
        <f t="shared" si="7"/>
        <v>5967390</v>
      </c>
      <c r="J36" s="174">
        <v>0.1</v>
      </c>
      <c r="K36" s="175">
        <f t="shared" si="8"/>
        <v>6134700</v>
      </c>
      <c r="L36" s="445"/>
      <c r="M36" s="447"/>
      <c r="N36" s="445"/>
      <c r="O36" s="447"/>
      <c r="P36" s="447"/>
      <c r="Q36" s="447"/>
      <c r="R36" s="451"/>
      <c r="S36" s="447"/>
      <c r="T36" s="447"/>
      <c r="U36" s="447"/>
      <c r="V36" s="447"/>
      <c r="W36" s="447"/>
      <c r="Y36" s="178"/>
      <c r="AA36" s="178"/>
      <c r="AB36" s="179"/>
      <c r="AC36" s="179"/>
      <c r="AD36" s="179"/>
      <c r="AE36" s="179"/>
      <c r="AF36" s="179"/>
      <c r="AG36" s="178"/>
    </row>
    <row r="37" spans="2:33" s="177" customFormat="1" ht="15.75" x14ac:dyDescent="0.25">
      <c r="B37" s="172" t="s">
        <v>278</v>
      </c>
      <c r="C37" s="172">
        <v>101827</v>
      </c>
      <c r="D37" s="441">
        <v>152</v>
      </c>
      <c r="E37" s="171">
        <v>8948768</v>
      </c>
      <c r="F37" s="173">
        <v>5.5005560541965037E-2</v>
      </c>
      <c r="G37" s="171">
        <v>9441000</v>
      </c>
      <c r="H37" s="174">
        <v>7.0000000000000007E-2</v>
      </c>
      <c r="I37" s="175">
        <f t="shared" si="7"/>
        <v>10101870</v>
      </c>
      <c r="J37" s="174">
        <v>0.1</v>
      </c>
      <c r="K37" s="175">
        <f t="shared" si="8"/>
        <v>10385100</v>
      </c>
      <c r="L37" s="444">
        <v>468</v>
      </c>
      <c r="M37" s="450">
        <v>4022156500</v>
      </c>
      <c r="N37" s="456">
        <v>449</v>
      </c>
      <c r="O37" s="450">
        <v>3869819500</v>
      </c>
      <c r="P37" s="446">
        <f>+M37+O37</f>
        <v>7891976000</v>
      </c>
      <c r="Q37" s="446">
        <f>M37/(1+F37)</f>
        <v>3812450521.9989409</v>
      </c>
      <c r="R37" s="446">
        <f>($Q37*$R$10)+$Q37</f>
        <v>3966854768.1398983</v>
      </c>
      <c r="S37" s="446">
        <f>M37-R37</f>
        <v>55301731.8601017</v>
      </c>
      <c r="T37" s="446">
        <f>O37/(1+F37)</f>
        <v>3668056022.389154</v>
      </c>
      <c r="U37" s="446">
        <f>($T37*$U$10)+$T37</f>
        <v>3816612291.2959146</v>
      </c>
      <c r="V37" s="446">
        <f>O37-U37</f>
        <v>53207208.70408535</v>
      </c>
      <c r="W37" s="446">
        <f>S37+V37</f>
        <v>108508940.56418705</v>
      </c>
      <c r="Y37" s="178"/>
      <c r="AA37" s="178"/>
      <c r="AB37" s="179"/>
      <c r="AC37" s="179"/>
      <c r="AD37" s="179"/>
      <c r="AE37" s="179"/>
      <c r="AF37" s="179"/>
      <c r="AG37" s="178"/>
    </row>
    <row r="38" spans="2:33" s="177" customFormat="1" ht="15.75" x14ac:dyDescent="0.25">
      <c r="B38" s="172" t="s">
        <v>279</v>
      </c>
      <c r="C38" s="172">
        <v>101827</v>
      </c>
      <c r="D38" s="441"/>
      <c r="E38" s="171">
        <v>8391133</v>
      </c>
      <c r="F38" s="173">
        <v>5.5042269023741985E-2</v>
      </c>
      <c r="G38" s="171">
        <v>8853000</v>
      </c>
      <c r="H38" s="174">
        <v>7.0000000000000007E-2</v>
      </c>
      <c r="I38" s="175">
        <f t="shared" si="7"/>
        <v>9472710</v>
      </c>
      <c r="J38" s="174">
        <v>0.1</v>
      </c>
      <c r="K38" s="175">
        <f t="shared" si="8"/>
        <v>9738300</v>
      </c>
      <c r="L38" s="445"/>
      <c r="M38" s="451"/>
      <c r="N38" s="458"/>
      <c r="O38" s="451"/>
      <c r="P38" s="447"/>
      <c r="Q38" s="447"/>
      <c r="R38" s="447"/>
      <c r="S38" s="447"/>
      <c r="T38" s="447"/>
      <c r="U38" s="447"/>
      <c r="V38" s="447"/>
      <c r="W38" s="447"/>
      <c r="Y38" s="178"/>
      <c r="AA38" s="178"/>
      <c r="AB38" s="179"/>
      <c r="AC38" s="179"/>
      <c r="AD38" s="179"/>
      <c r="AE38" s="179"/>
      <c r="AF38" s="179"/>
      <c r="AG38" s="178"/>
    </row>
    <row r="39" spans="2:33" ht="12.75" x14ac:dyDescent="0.2">
      <c r="B39" s="54" t="s">
        <v>132</v>
      </c>
      <c r="C39" s="54"/>
      <c r="D39" s="107"/>
      <c r="E39" s="150"/>
      <c r="F39" s="160"/>
      <c r="G39" s="151"/>
      <c r="H39" s="67"/>
      <c r="I39" s="67"/>
      <c r="J39" s="67"/>
      <c r="K39" s="67"/>
      <c r="L39" s="67"/>
      <c r="M39" s="67"/>
      <c r="N39" s="67"/>
      <c r="O39" s="67"/>
      <c r="P39" s="67"/>
      <c r="Q39" s="67"/>
      <c r="R39" s="67"/>
      <c r="S39" s="67"/>
      <c r="T39" s="67"/>
      <c r="U39" s="67"/>
      <c r="V39" s="67"/>
      <c r="W39" s="67"/>
      <c r="Y39" s="116"/>
      <c r="AA39" s="116"/>
      <c r="AB39" s="115"/>
      <c r="AC39" s="115"/>
      <c r="AD39" s="115"/>
      <c r="AE39" s="115"/>
      <c r="AF39" s="115"/>
      <c r="AG39" s="116"/>
    </row>
    <row r="40" spans="2:33" s="177" customFormat="1" ht="15.75" x14ac:dyDescent="0.25">
      <c r="B40" s="172" t="s">
        <v>280</v>
      </c>
      <c r="C40" s="172">
        <v>1039</v>
      </c>
      <c r="D40" s="441">
        <v>171</v>
      </c>
      <c r="E40" s="171">
        <v>6729064</v>
      </c>
      <c r="F40" s="173">
        <v>5.5124457131036309E-2</v>
      </c>
      <c r="G40" s="171">
        <v>7100000</v>
      </c>
      <c r="H40" s="174">
        <v>7.0000000000000007E-2</v>
      </c>
      <c r="I40" s="175">
        <f t="shared" ref="I40:I51" si="11">+(G40*H40)+G40</f>
        <v>7597000</v>
      </c>
      <c r="J40" s="174">
        <v>0.1</v>
      </c>
      <c r="K40" s="175">
        <f t="shared" ref="K40:K51" si="12">+(G40*J40)+G40</f>
        <v>7810000</v>
      </c>
      <c r="L40" s="444">
        <v>532</v>
      </c>
      <c r="M40" s="450">
        <v>3258406000</v>
      </c>
      <c r="N40" s="456">
        <v>543</v>
      </c>
      <c r="O40" s="450">
        <v>3363501000</v>
      </c>
      <c r="P40" s="446">
        <f>+M40+O40</f>
        <v>6621907000</v>
      </c>
      <c r="Q40" s="446">
        <f>M40/(1+F40)</f>
        <v>3088172184.786479</v>
      </c>
      <c r="R40" s="446">
        <f t="shared" ref="R40:R45" si="13">($Q40*$R$10)+$Q40</f>
        <v>3213243158.2703314</v>
      </c>
      <c r="S40" s="446">
        <f t="shared" ref="S40:S46" si="14">M40-R40</f>
        <v>45162841.729668617</v>
      </c>
      <c r="T40" s="446">
        <f>O40/(1+F40)</f>
        <v>3187776548.3188734</v>
      </c>
      <c r="U40" s="446">
        <f t="shared" ref="U40:U49" si="15">($T40*$U$10)+$T40</f>
        <v>3316881498.5257878</v>
      </c>
      <c r="V40" s="446">
        <f t="shared" ref="V40:V45" si="16">O40-U40</f>
        <v>46619501.47421217</v>
      </c>
      <c r="W40" s="446">
        <f t="shared" ref="W40:W49" si="17">S40+V40</f>
        <v>91782343.203880787</v>
      </c>
      <c r="Y40" s="178"/>
      <c r="AA40" s="178"/>
      <c r="AB40" s="179"/>
      <c r="AC40" s="179"/>
      <c r="AD40" s="179"/>
      <c r="AE40" s="179"/>
      <c r="AF40" s="179"/>
      <c r="AG40" s="178"/>
    </row>
    <row r="41" spans="2:33" s="177" customFormat="1" ht="15.75" x14ac:dyDescent="0.25">
      <c r="B41" s="172" t="s">
        <v>281</v>
      </c>
      <c r="C41" s="172">
        <v>1039</v>
      </c>
      <c r="D41" s="441"/>
      <c r="E41" s="171">
        <v>6378325</v>
      </c>
      <c r="F41" s="173">
        <v>5.5135948701265702E-2</v>
      </c>
      <c r="G41" s="171">
        <v>6730000</v>
      </c>
      <c r="H41" s="174">
        <v>7.0000000000000007E-2</v>
      </c>
      <c r="I41" s="175">
        <f t="shared" si="11"/>
        <v>7201100</v>
      </c>
      <c r="J41" s="174">
        <v>0.1</v>
      </c>
      <c r="K41" s="175">
        <f t="shared" si="12"/>
        <v>7403000</v>
      </c>
      <c r="L41" s="445"/>
      <c r="M41" s="451"/>
      <c r="N41" s="458"/>
      <c r="O41" s="451"/>
      <c r="P41" s="447"/>
      <c r="Q41" s="447"/>
      <c r="R41" s="447"/>
      <c r="S41" s="447"/>
      <c r="T41" s="447"/>
      <c r="U41" s="447"/>
      <c r="V41" s="447"/>
      <c r="W41" s="447"/>
      <c r="Y41" s="178"/>
      <c r="AA41" s="178"/>
      <c r="AB41" s="179"/>
      <c r="AC41" s="179"/>
      <c r="AD41" s="179"/>
      <c r="AE41" s="179"/>
      <c r="AF41" s="179"/>
      <c r="AG41" s="178"/>
    </row>
    <row r="42" spans="2:33" s="177" customFormat="1" ht="15.75" x14ac:dyDescent="0.25">
      <c r="B42" s="172" t="s">
        <v>282</v>
      </c>
      <c r="C42" s="172">
        <v>10213</v>
      </c>
      <c r="D42" s="448">
        <v>192</v>
      </c>
      <c r="E42" s="171">
        <v>7801970</v>
      </c>
      <c r="F42" s="173">
        <v>5.5118130420906519E-2</v>
      </c>
      <c r="G42" s="171">
        <v>8232000</v>
      </c>
      <c r="H42" s="174">
        <v>7.0000000000000007E-2</v>
      </c>
      <c r="I42" s="175">
        <f t="shared" si="11"/>
        <v>8808240</v>
      </c>
      <c r="J42" s="174">
        <v>0.1</v>
      </c>
      <c r="K42" s="175">
        <f t="shared" si="12"/>
        <v>9055200</v>
      </c>
      <c r="L42" s="444">
        <v>746</v>
      </c>
      <c r="M42" s="450">
        <v>5303302000</v>
      </c>
      <c r="N42" s="456">
        <v>781</v>
      </c>
      <c r="O42" s="450">
        <v>5569726000</v>
      </c>
      <c r="P42" s="446">
        <f>+M42+O42</f>
        <v>10873028000</v>
      </c>
      <c r="Q42" s="446">
        <f>M42/(1+F42)</f>
        <v>5026263739.6671524</v>
      </c>
      <c r="R42" s="446">
        <f t="shared" si="13"/>
        <v>5229827421.1236725</v>
      </c>
      <c r="S42" s="446">
        <f t="shared" si="14"/>
        <v>73474578.876327515</v>
      </c>
      <c r="T42" s="446">
        <f>O42/(1+F42)</f>
        <v>5278770063.194849</v>
      </c>
      <c r="U42" s="446">
        <f t="shared" si="15"/>
        <v>5492560250.75424</v>
      </c>
      <c r="V42" s="446">
        <f t="shared" si="16"/>
        <v>77165749.245759964</v>
      </c>
      <c r="W42" s="446">
        <f t="shared" si="17"/>
        <v>150640328.12208748</v>
      </c>
      <c r="Y42" s="178"/>
      <c r="AA42" s="178"/>
      <c r="AB42" s="179"/>
      <c r="AC42" s="179"/>
      <c r="AD42" s="179"/>
      <c r="AE42" s="179"/>
      <c r="AF42" s="179"/>
      <c r="AG42" s="178"/>
    </row>
    <row r="43" spans="2:33" s="177" customFormat="1" ht="15.75" x14ac:dyDescent="0.25">
      <c r="B43" s="172" t="s">
        <v>283</v>
      </c>
      <c r="C43" s="172">
        <v>10213</v>
      </c>
      <c r="D43" s="448"/>
      <c r="E43" s="171">
        <v>7395074</v>
      </c>
      <c r="F43" s="173">
        <v>5.502662988903162E-2</v>
      </c>
      <c r="G43" s="171">
        <v>7802000</v>
      </c>
      <c r="H43" s="174">
        <v>7.0000000000000007E-2</v>
      </c>
      <c r="I43" s="175">
        <f t="shared" si="11"/>
        <v>8348140</v>
      </c>
      <c r="J43" s="174">
        <v>0.1</v>
      </c>
      <c r="K43" s="175">
        <f t="shared" si="12"/>
        <v>8582200</v>
      </c>
      <c r="L43" s="455"/>
      <c r="M43" s="452"/>
      <c r="N43" s="457"/>
      <c r="O43" s="452"/>
      <c r="P43" s="453"/>
      <c r="Q43" s="453"/>
      <c r="R43" s="453"/>
      <c r="S43" s="453"/>
      <c r="T43" s="453"/>
      <c r="U43" s="453"/>
      <c r="V43" s="453"/>
      <c r="W43" s="453"/>
      <c r="Y43" s="178"/>
      <c r="AA43" s="178"/>
      <c r="AB43" s="179"/>
      <c r="AC43" s="179"/>
      <c r="AD43" s="179"/>
      <c r="AE43" s="179"/>
      <c r="AF43" s="179"/>
      <c r="AG43" s="178"/>
    </row>
    <row r="44" spans="2:33" s="177" customFormat="1" ht="15.75" x14ac:dyDescent="0.25">
      <c r="B44" s="172" t="s">
        <v>284</v>
      </c>
      <c r="C44" s="172">
        <v>10213</v>
      </c>
      <c r="D44" s="448"/>
      <c r="E44" s="171">
        <v>6501478</v>
      </c>
      <c r="F44" s="173">
        <v>5.51446917147147E-2</v>
      </c>
      <c r="G44" s="171">
        <v>6860000</v>
      </c>
      <c r="H44" s="174">
        <v>7.0000000000000007E-2</v>
      </c>
      <c r="I44" s="175">
        <f t="shared" si="11"/>
        <v>7340200</v>
      </c>
      <c r="J44" s="174">
        <v>0.1</v>
      </c>
      <c r="K44" s="175">
        <f t="shared" si="12"/>
        <v>7546000</v>
      </c>
      <c r="L44" s="445"/>
      <c r="M44" s="451"/>
      <c r="N44" s="458"/>
      <c r="O44" s="451"/>
      <c r="P44" s="447"/>
      <c r="Q44" s="447"/>
      <c r="R44" s="447"/>
      <c r="S44" s="447"/>
      <c r="T44" s="447"/>
      <c r="U44" s="447"/>
      <c r="V44" s="447"/>
      <c r="W44" s="447"/>
      <c r="Y44" s="178"/>
      <c r="AA44" s="178"/>
      <c r="AB44" s="179"/>
      <c r="AC44" s="179"/>
      <c r="AD44" s="179"/>
      <c r="AE44" s="179"/>
      <c r="AF44" s="179"/>
      <c r="AG44" s="178"/>
    </row>
    <row r="45" spans="2:33" s="177" customFormat="1" ht="15.75" x14ac:dyDescent="0.25">
      <c r="B45" s="172" t="s">
        <v>285</v>
      </c>
      <c r="C45" s="172">
        <v>11648</v>
      </c>
      <c r="D45" s="259">
        <v>162</v>
      </c>
      <c r="E45" s="171">
        <v>5903448</v>
      </c>
      <c r="F45" s="173">
        <v>5.5146077343274591E-2</v>
      </c>
      <c r="G45" s="171">
        <v>6229000</v>
      </c>
      <c r="H45" s="174">
        <v>7.0000000000000007E-2</v>
      </c>
      <c r="I45" s="175">
        <f t="shared" si="11"/>
        <v>6665030</v>
      </c>
      <c r="J45" s="174">
        <v>0.1</v>
      </c>
      <c r="K45" s="175">
        <f t="shared" si="12"/>
        <v>6851900</v>
      </c>
      <c r="L45" s="185">
        <v>205</v>
      </c>
      <c r="M45" s="226">
        <v>1182867200</v>
      </c>
      <c r="N45" s="227">
        <v>215</v>
      </c>
      <c r="O45" s="228">
        <v>1231551100</v>
      </c>
      <c r="P45" s="186">
        <f t="shared" ref="P45:P50" si="18">+M45+O45</f>
        <v>2414418300</v>
      </c>
      <c r="Q45" s="186">
        <f t="shared" ref="Q45:Q50" si="19">M45/(1+F45)</f>
        <v>1121045915.2521431</v>
      </c>
      <c r="R45" s="186">
        <f t="shared" si="13"/>
        <v>1166448274.819855</v>
      </c>
      <c r="S45" s="186">
        <f t="shared" si="14"/>
        <v>16418925.180145025</v>
      </c>
      <c r="T45" s="186">
        <f t="shared" ref="T45:T50" si="20">O45/(1+F45)</f>
        <v>1167185403.4664955</v>
      </c>
      <c r="U45" s="186">
        <f t="shared" si="15"/>
        <v>1214456412.3068886</v>
      </c>
      <c r="V45" s="186">
        <f t="shared" si="16"/>
        <v>17094687.69311142</v>
      </c>
      <c r="W45" s="186">
        <f t="shared" si="17"/>
        <v>33513612.873256445</v>
      </c>
      <c r="Y45" s="178"/>
      <c r="AA45" s="178"/>
      <c r="AB45" s="179"/>
      <c r="AC45" s="179"/>
      <c r="AD45" s="179"/>
      <c r="AE45" s="179"/>
      <c r="AF45" s="179"/>
      <c r="AG45" s="178"/>
    </row>
    <row r="46" spans="2:33" s="177" customFormat="1" ht="15.75" x14ac:dyDescent="0.25">
      <c r="B46" s="172" t="s">
        <v>136</v>
      </c>
      <c r="C46" s="172">
        <v>15808</v>
      </c>
      <c r="D46" s="259">
        <v>162</v>
      </c>
      <c r="E46" s="171">
        <v>6880788</v>
      </c>
      <c r="F46" s="173">
        <v>5.5111711042397982E-2</v>
      </c>
      <c r="G46" s="171">
        <v>7260000</v>
      </c>
      <c r="H46" s="174">
        <v>7.0000000000000007E-2</v>
      </c>
      <c r="I46" s="175">
        <f t="shared" si="11"/>
        <v>7768200</v>
      </c>
      <c r="J46" s="174">
        <v>0.1</v>
      </c>
      <c r="K46" s="175">
        <f t="shared" si="12"/>
        <v>7986000</v>
      </c>
      <c r="L46" s="187">
        <v>251</v>
      </c>
      <c r="M46" s="226">
        <v>1640620000</v>
      </c>
      <c r="N46" s="229">
        <v>234</v>
      </c>
      <c r="O46" s="228">
        <v>1522350000</v>
      </c>
      <c r="P46" s="186">
        <f t="shared" si="18"/>
        <v>3162970000</v>
      </c>
      <c r="Q46" s="186">
        <f t="shared" si="19"/>
        <v>1554925400.6280992</v>
      </c>
      <c r="R46" s="186">
        <f>($Q46*$R$10)+$Q46</f>
        <v>1617899879.3535373</v>
      </c>
      <c r="S46" s="186">
        <f t="shared" si="14"/>
        <v>22720120.646462679</v>
      </c>
      <c r="T46" s="186">
        <f t="shared" si="20"/>
        <v>1442833004.3801653</v>
      </c>
      <c r="U46" s="186">
        <f t="shared" si="15"/>
        <v>1501267741.0575621</v>
      </c>
      <c r="V46" s="186">
        <f>O46-U46</f>
        <v>21082258.942437887</v>
      </c>
      <c r="W46" s="186">
        <f t="shared" si="17"/>
        <v>43802379.588900566</v>
      </c>
      <c r="Y46" s="178"/>
      <c r="AA46" s="178"/>
      <c r="AB46" s="179"/>
      <c r="AC46" s="179"/>
      <c r="AD46" s="179"/>
      <c r="AE46" s="179"/>
      <c r="AF46" s="179"/>
      <c r="AG46" s="178"/>
    </row>
    <row r="47" spans="2:33" s="177" customFormat="1" ht="15.75" x14ac:dyDescent="0.25">
      <c r="B47" s="172" t="s">
        <v>141</v>
      </c>
      <c r="C47" s="172">
        <v>53296</v>
      </c>
      <c r="D47" s="259">
        <v>144</v>
      </c>
      <c r="E47" s="171">
        <v>7288670</v>
      </c>
      <c r="F47" s="173">
        <v>5.5062171836562701E-2</v>
      </c>
      <c r="G47" s="171">
        <v>7690000</v>
      </c>
      <c r="H47" s="174">
        <v>7.0000000000000007E-2</v>
      </c>
      <c r="I47" s="175">
        <f t="shared" si="11"/>
        <v>8228300</v>
      </c>
      <c r="J47" s="174">
        <v>0.1</v>
      </c>
      <c r="K47" s="175">
        <f t="shared" si="12"/>
        <v>8459000</v>
      </c>
      <c r="L47" s="185">
        <v>243</v>
      </c>
      <c r="M47" s="226">
        <v>1650879000</v>
      </c>
      <c r="N47" s="227">
        <v>246</v>
      </c>
      <c r="O47" s="228">
        <v>1677937000</v>
      </c>
      <c r="P47" s="186">
        <f t="shared" si="18"/>
        <v>3328816000</v>
      </c>
      <c r="Q47" s="186">
        <f t="shared" si="19"/>
        <v>1564722007.9232771</v>
      </c>
      <c r="R47" s="186">
        <f>($Q47*$R$10)+$Q47</f>
        <v>1628093249.24417</v>
      </c>
      <c r="S47" s="186">
        <f>M47-R47</f>
        <v>22785750.75583005</v>
      </c>
      <c r="T47" s="186">
        <f t="shared" si="20"/>
        <v>1590367889.9596879</v>
      </c>
      <c r="U47" s="186">
        <f t="shared" si="15"/>
        <v>1654777789.5030553</v>
      </c>
      <c r="V47" s="186">
        <f>O47-U47</f>
        <v>23159210.496944666</v>
      </c>
      <c r="W47" s="186">
        <f t="shared" si="17"/>
        <v>45944961.252774715</v>
      </c>
      <c r="Y47" s="178"/>
      <c r="AA47" s="178"/>
      <c r="AB47" s="179"/>
      <c r="AC47" s="179"/>
      <c r="AD47" s="179"/>
      <c r="AE47" s="179"/>
      <c r="AF47" s="179"/>
      <c r="AG47" s="178"/>
    </row>
    <row r="48" spans="2:33" s="177" customFormat="1" ht="15.75" x14ac:dyDescent="0.25">
      <c r="B48" s="172" t="s">
        <v>143</v>
      </c>
      <c r="C48" s="172">
        <v>53475</v>
      </c>
      <c r="D48" s="259">
        <v>144</v>
      </c>
      <c r="E48" s="171">
        <v>6480788</v>
      </c>
      <c r="F48" s="173">
        <v>5.5118605947301447E-2</v>
      </c>
      <c r="G48" s="171">
        <v>6838000</v>
      </c>
      <c r="H48" s="174">
        <v>7.0000000000000007E-2</v>
      </c>
      <c r="I48" s="175">
        <f t="shared" si="11"/>
        <v>7316660</v>
      </c>
      <c r="J48" s="174">
        <v>0.1</v>
      </c>
      <c r="K48" s="175">
        <f t="shared" si="12"/>
        <v>7521800</v>
      </c>
      <c r="L48" s="187">
        <v>144</v>
      </c>
      <c r="M48" s="226">
        <v>837212600</v>
      </c>
      <c r="N48" s="229">
        <v>138</v>
      </c>
      <c r="O48" s="228">
        <v>813595800</v>
      </c>
      <c r="P48" s="186">
        <f t="shared" si="18"/>
        <v>1650808400</v>
      </c>
      <c r="Q48" s="186">
        <f t="shared" si="19"/>
        <v>793477240.64475</v>
      </c>
      <c r="R48" s="186">
        <f>($Q48*$R$10)+$Q48</f>
        <v>825613068.89086235</v>
      </c>
      <c r="S48" s="186">
        <f>M48-R48</f>
        <v>11599531.109137654</v>
      </c>
      <c r="T48" s="186">
        <f t="shared" si="20"/>
        <v>771094164.59350693</v>
      </c>
      <c r="U48" s="186">
        <f t="shared" si="15"/>
        <v>802323478.25954401</v>
      </c>
      <c r="V48" s="186">
        <f>O48-U48</f>
        <v>11272321.740455985</v>
      </c>
      <c r="W48" s="186">
        <f t="shared" si="17"/>
        <v>22871852.849593639</v>
      </c>
      <c r="Y48" s="178"/>
      <c r="AA48" s="178"/>
      <c r="AB48" s="179"/>
      <c r="AC48" s="179"/>
      <c r="AD48" s="179"/>
      <c r="AE48" s="179"/>
      <c r="AF48" s="179"/>
      <c r="AG48" s="178"/>
    </row>
    <row r="49" spans="1:33" s="177" customFormat="1" ht="15.75" x14ac:dyDescent="0.25">
      <c r="B49" s="172" t="s">
        <v>286</v>
      </c>
      <c r="C49" s="172">
        <v>54163</v>
      </c>
      <c r="D49" s="259">
        <v>148</v>
      </c>
      <c r="E49" s="171">
        <v>4201970</v>
      </c>
      <c r="F49" s="173">
        <v>5.5219337596413176E-2</v>
      </c>
      <c r="G49" s="171">
        <v>4434000</v>
      </c>
      <c r="H49" s="174">
        <v>7.0000000000000007E-2</v>
      </c>
      <c r="I49" s="175">
        <f t="shared" si="11"/>
        <v>4744380</v>
      </c>
      <c r="J49" s="174">
        <v>0.1</v>
      </c>
      <c r="K49" s="175">
        <f t="shared" si="12"/>
        <v>4877400</v>
      </c>
      <c r="L49" s="185">
        <v>31</v>
      </c>
      <c r="M49" s="226">
        <v>105387800</v>
      </c>
      <c r="N49" s="227">
        <v>32</v>
      </c>
      <c r="O49" s="228">
        <v>107161400</v>
      </c>
      <c r="P49" s="186">
        <f t="shared" si="18"/>
        <v>212549200</v>
      </c>
      <c r="Q49" s="186">
        <f t="shared" si="19"/>
        <v>99872885.423094273</v>
      </c>
      <c r="R49" s="186">
        <f>($Q49*$R$10)+$Q49</f>
        <v>103917737.2827296</v>
      </c>
      <c r="S49" s="186">
        <f>M49-R49</f>
        <v>1470062.7172704041</v>
      </c>
      <c r="T49" s="186">
        <f t="shared" si="20"/>
        <v>101553673.42309427</v>
      </c>
      <c r="U49" s="186">
        <f t="shared" si="15"/>
        <v>105666597.19672959</v>
      </c>
      <c r="V49" s="186">
        <f>O49-U49</f>
        <v>1494802.8032704145</v>
      </c>
      <c r="W49" s="186">
        <f t="shared" si="17"/>
        <v>2964865.5205408186</v>
      </c>
      <c r="Y49" s="178"/>
      <c r="AA49" s="178"/>
      <c r="AB49" s="179"/>
      <c r="AC49" s="179"/>
      <c r="AD49" s="179"/>
      <c r="AE49" s="179"/>
      <c r="AF49" s="179"/>
      <c r="AG49" s="178"/>
    </row>
    <row r="50" spans="1:33" s="177" customFormat="1" ht="15.75" x14ac:dyDescent="0.25">
      <c r="B50" s="172" t="s">
        <v>287</v>
      </c>
      <c r="C50" s="172">
        <v>90368</v>
      </c>
      <c r="D50" s="448">
        <v>162</v>
      </c>
      <c r="E50" s="171">
        <v>6659113</v>
      </c>
      <c r="F50" s="173">
        <v>5.5095475929001436E-2</v>
      </c>
      <c r="G50" s="171">
        <v>7026000</v>
      </c>
      <c r="H50" s="174">
        <v>7.0000000000000007E-2</v>
      </c>
      <c r="I50" s="175">
        <f t="shared" si="11"/>
        <v>7517820</v>
      </c>
      <c r="J50" s="174">
        <v>0.1</v>
      </c>
      <c r="K50" s="175">
        <f t="shared" si="12"/>
        <v>7728600</v>
      </c>
      <c r="L50" s="444">
        <v>358</v>
      </c>
      <c r="M50" s="450">
        <v>2276180400</v>
      </c>
      <c r="N50" s="456">
        <v>374</v>
      </c>
      <c r="O50" s="450">
        <v>2390108400</v>
      </c>
      <c r="P50" s="446">
        <f t="shared" si="18"/>
        <v>4666288800</v>
      </c>
      <c r="Q50" s="446">
        <f t="shared" si="19"/>
        <v>2157321732.4203243</v>
      </c>
      <c r="R50" s="446">
        <f>($Q50*$R$10)+$Q50</f>
        <v>2244693262.5833473</v>
      </c>
      <c r="S50" s="446">
        <f>M50-R50</f>
        <v>31487137.416652679</v>
      </c>
      <c r="T50" s="446">
        <f t="shared" si="20"/>
        <v>2265300586.0872755</v>
      </c>
      <c r="U50" s="446">
        <f>($T50*$U$10)+$T50</f>
        <v>2357045259.8238101</v>
      </c>
      <c r="V50" s="446">
        <f>O50-U50</f>
        <v>33063140.176189899</v>
      </c>
      <c r="W50" s="446">
        <f>S50+V50</f>
        <v>64550277.592842579</v>
      </c>
      <c r="Y50" s="178"/>
      <c r="AA50" s="178"/>
      <c r="AB50" s="179"/>
      <c r="AC50" s="179"/>
      <c r="AD50" s="179"/>
      <c r="AE50" s="179"/>
      <c r="AF50" s="179"/>
      <c r="AG50" s="178"/>
    </row>
    <row r="51" spans="1:33" s="177" customFormat="1" ht="15.75" x14ac:dyDescent="0.25">
      <c r="B51" s="172" t="s">
        <v>288</v>
      </c>
      <c r="C51" s="172">
        <v>90368</v>
      </c>
      <c r="D51" s="448"/>
      <c r="E51" s="171">
        <v>6480788</v>
      </c>
      <c r="F51" s="173">
        <v>5.5118605947301447E-2</v>
      </c>
      <c r="G51" s="171">
        <v>6838000</v>
      </c>
      <c r="H51" s="174">
        <v>7.0000000000000007E-2</v>
      </c>
      <c r="I51" s="175">
        <f t="shared" si="11"/>
        <v>7316660</v>
      </c>
      <c r="J51" s="174">
        <v>0.1</v>
      </c>
      <c r="K51" s="175">
        <f t="shared" si="12"/>
        <v>7521800</v>
      </c>
      <c r="L51" s="445"/>
      <c r="M51" s="451"/>
      <c r="N51" s="458"/>
      <c r="O51" s="451"/>
      <c r="P51" s="447"/>
      <c r="Q51" s="447"/>
      <c r="R51" s="447"/>
      <c r="S51" s="447"/>
      <c r="T51" s="447"/>
      <c r="U51" s="447"/>
      <c r="V51" s="447"/>
      <c r="W51" s="447"/>
      <c r="Y51" s="178"/>
      <c r="AA51" s="178"/>
      <c r="AB51" s="179"/>
      <c r="AC51" s="179"/>
      <c r="AD51" s="179"/>
      <c r="AE51" s="179"/>
      <c r="AF51" s="179"/>
      <c r="AG51" s="178"/>
    </row>
    <row r="52" spans="1:33" ht="12.75" customHeight="1" x14ac:dyDescent="0.2">
      <c r="B52" s="127" t="s">
        <v>147</v>
      </c>
      <c r="C52" s="127"/>
      <c r="D52" s="128"/>
      <c r="E52" s="152"/>
      <c r="F52" s="152"/>
      <c r="G52" s="151"/>
      <c r="H52" s="129"/>
      <c r="I52" s="129"/>
      <c r="J52" s="129"/>
      <c r="K52" s="129"/>
      <c r="L52" s="132"/>
      <c r="M52" s="70"/>
      <c r="N52" s="70"/>
      <c r="O52" s="70"/>
      <c r="P52" s="67"/>
      <c r="Q52" s="67"/>
      <c r="R52" s="67"/>
      <c r="S52" s="67"/>
      <c r="T52" s="67"/>
      <c r="U52" s="67"/>
      <c r="V52" s="67"/>
      <c r="W52" s="67"/>
      <c r="Y52" s="116"/>
      <c r="AA52" s="116"/>
      <c r="AB52" s="115"/>
      <c r="AC52" s="115"/>
      <c r="AD52" s="115"/>
      <c r="AE52" s="115"/>
      <c r="AF52" s="115"/>
      <c r="AG52" s="116"/>
    </row>
    <row r="53" spans="1:33" s="177" customFormat="1" ht="12.75" customHeight="1" x14ac:dyDescent="0.25">
      <c r="B53" s="230" t="s">
        <v>289</v>
      </c>
      <c r="C53" s="231">
        <v>54936</v>
      </c>
      <c r="D53" s="448">
        <v>300</v>
      </c>
      <c r="E53" s="232">
        <v>14145813</v>
      </c>
      <c r="F53" s="173">
        <f>(+G53/E53)-1</f>
        <v>5.5011825760739264E-2</v>
      </c>
      <c r="G53" s="232">
        <v>14924000</v>
      </c>
      <c r="H53" s="174">
        <v>7.0000000000000007E-2</v>
      </c>
      <c r="I53" s="175">
        <f>+(G53*H53)+G53</f>
        <v>15968680</v>
      </c>
      <c r="J53" s="174">
        <v>0.1</v>
      </c>
      <c r="K53" s="175">
        <f>+(G53*J53)+G53</f>
        <v>16416400</v>
      </c>
      <c r="L53" s="444">
        <v>755</v>
      </c>
      <c r="M53" s="450">
        <v>10291942500</v>
      </c>
      <c r="N53" s="456">
        <v>765</v>
      </c>
      <c r="O53" s="450">
        <v>10512370000</v>
      </c>
      <c r="P53" s="446">
        <f>+M53+O53</f>
        <v>20804312500</v>
      </c>
      <c r="Q53" s="446">
        <f>M53/(1+F53)</f>
        <v>9755286385.1348495</v>
      </c>
      <c r="R53" s="446">
        <f>($Q53*$R$10)+$Q53</f>
        <v>10150375483.732811</v>
      </c>
      <c r="S53" s="446">
        <f>M53-R53</f>
        <v>141567016.26718903</v>
      </c>
      <c r="T53" s="446">
        <f>O53/(1+F53)</f>
        <v>9964220062.101984</v>
      </c>
      <c r="U53" s="446">
        <f>($T53*$U$10)+$T53</f>
        <v>10367770974.617115</v>
      </c>
      <c r="V53" s="446">
        <f>O53-U53</f>
        <v>144599025.38288498</v>
      </c>
      <c r="W53" s="446">
        <f>S53+V53</f>
        <v>286166041.65007401</v>
      </c>
      <c r="Y53" s="178"/>
      <c r="AA53" s="178"/>
      <c r="AB53" s="179"/>
      <c r="AC53" s="179"/>
      <c r="AD53" s="179"/>
      <c r="AE53" s="179"/>
      <c r="AF53" s="179"/>
      <c r="AG53" s="178"/>
    </row>
    <row r="54" spans="1:33" s="177" customFormat="1" ht="12.75" customHeight="1" x14ac:dyDescent="0.25">
      <c r="B54" s="230" t="s">
        <v>290</v>
      </c>
      <c r="C54" s="231">
        <v>54936</v>
      </c>
      <c r="D54" s="448"/>
      <c r="E54" s="232">
        <v>13066010</v>
      </c>
      <c r="F54" s="173">
        <f>(+G54/E54)-1</f>
        <v>5.5027510311104866E-2</v>
      </c>
      <c r="G54" s="232">
        <v>13785000</v>
      </c>
      <c r="H54" s="174">
        <v>7.0000000000000007E-2</v>
      </c>
      <c r="I54" s="175">
        <f>+(G54*H54)+G54</f>
        <v>14749950</v>
      </c>
      <c r="J54" s="174">
        <v>0.1</v>
      </c>
      <c r="K54" s="175">
        <f>+(G54*J54)+G54</f>
        <v>15163500</v>
      </c>
      <c r="L54" s="445"/>
      <c r="M54" s="451"/>
      <c r="N54" s="458"/>
      <c r="O54" s="451"/>
      <c r="P54" s="447"/>
      <c r="Q54" s="447"/>
      <c r="R54" s="447"/>
      <c r="S54" s="447"/>
      <c r="T54" s="447"/>
      <c r="U54" s="447"/>
      <c r="V54" s="447"/>
      <c r="W54" s="447"/>
      <c r="Y54" s="178"/>
      <c r="AA54" s="178"/>
      <c r="AB54" s="179"/>
      <c r="AC54" s="179"/>
      <c r="AD54" s="179"/>
      <c r="AE54" s="179"/>
      <c r="AF54" s="179"/>
      <c r="AG54" s="178"/>
    </row>
    <row r="55" spans="1:33" s="177" customFormat="1" ht="12.75" customHeight="1" x14ac:dyDescent="0.25">
      <c r="B55" s="230" t="s">
        <v>150</v>
      </c>
      <c r="C55" s="233">
        <v>106123</v>
      </c>
      <c r="D55" s="234">
        <v>160</v>
      </c>
      <c r="E55" s="232">
        <v>5700493</v>
      </c>
      <c r="F55" s="173">
        <f>(+G55/E55)-1</f>
        <v>5.5171894781732123E-2</v>
      </c>
      <c r="G55" s="232">
        <v>6015000</v>
      </c>
      <c r="H55" s="174">
        <v>7.0000000000000007E-2</v>
      </c>
      <c r="I55" s="175">
        <f>+(G55*H55)+G55</f>
        <v>6436050</v>
      </c>
      <c r="J55" s="174">
        <v>0.1</v>
      </c>
      <c r="K55" s="175">
        <f>+(G55*J55)+G55</f>
        <v>6616500</v>
      </c>
      <c r="L55" s="187">
        <v>52</v>
      </c>
      <c r="M55" s="226">
        <v>297742500</v>
      </c>
      <c r="N55" s="229">
        <v>74</v>
      </c>
      <c r="O55" s="228">
        <v>415035000</v>
      </c>
      <c r="P55" s="186">
        <f>+M55+O55</f>
        <v>712777500</v>
      </c>
      <c r="Q55" s="186">
        <f>M55/(1+F55)</f>
        <v>282174403.5</v>
      </c>
      <c r="R55" s="186">
        <f>($Q55*$R$10)+$Q55</f>
        <v>293602466.84175003</v>
      </c>
      <c r="S55" s="186">
        <f>M55-R55</f>
        <v>4140033.1582499743</v>
      </c>
      <c r="T55" s="186">
        <f>O55/(1+F55)</f>
        <v>393334016.99999994</v>
      </c>
      <c r="U55" s="186">
        <f>($T55*$U$10)+$T55</f>
        <v>409264044.68849993</v>
      </c>
      <c r="V55" s="186">
        <f>O55-U55</f>
        <v>5770955.3115000725</v>
      </c>
      <c r="W55" s="186">
        <f>S55+V55</f>
        <v>9910988.4697500467</v>
      </c>
      <c r="Y55" s="178"/>
      <c r="AA55" s="178"/>
      <c r="AB55" s="179"/>
      <c r="AC55" s="179"/>
      <c r="AD55" s="179"/>
      <c r="AE55" s="179"/>
      <c r="AF55" s="179"/>
      <c r="AG55" s="178"/>
    </row>
    <row r="56" spans="1:33" s="177" customFormat="1" ht="12.75" customHeight="1" x14ac:dyDescent="0.25">
      <c r="B56" s="230" t="s">
        <v>291</v>
      </c>
      <c r="C56" s="231">
        <v>105688</v>
      </c>
      <c r="D56" s="448">
        <v>162</v>
      </c>
      <c r="E56" s="232">
        <v>5700493</v>
      </c>
      <c r="F56" s="173">
        <f>(+G56/E56)-1</f>
        <v>6.7100687607194676E-2</v>
      </c>
      <c r="G56" s="232">
        <v>6083000</v>
      </c>
      <c r="H56" s="174">
        <v>7.0000000000000007E-2</v>
      </c>
      <c r="I56" s="175">
        <f>+(G56*H56)+G56</f>
        <v>6508810</v>
      </c>
      <c r="J56" s="174">
        <v>0.1</v>
      </c>
      <c r="K56" s="175">
        <f>+(G56*J56)+G56</f>
        <v>6691300</v>
      </c>
      <c r="L56" s="444">
        <v>104</v>
      </c>
      <c r="M56" s="450">
        <v>620829000</v>
      </c>
      <c r="N56" s="456">
        <v>128</v>
      </c>
      <c r="O56" s="450">
        <v>765062000</v>
      </c>
      <c r="P56" s="446">
        <f>+M56+O56</f>
        <v>1385891000</v>
      </c>
      <c r="Q56" s="446">
        <f>M56/(1+F56)</f>
        <v>581790460.08499098</v>
      </c>
      <c r="R56" s="446">
        <f>($Q56*$R$10)+$Q56</f>
        <v>605352973.71843314</v>
      </c>
      <c r="S56" s="446">
        <f>M56-R56</f>
        <v>15476026.281566858</v>
      </c>
      <c r="T56" s="446">
        <f>O56/(1+F56)</f>
        <v>716953900.3067565</v>
      </c>
      <c r="U56" s="446">
        <f>($T56*$U$10)+$T56</f>
        <v>745990533.26918018</v>
      </c>
      <c r="V56" s="446">
        <f>O56-U56</f>
        <v>19071466.730819821</v>
      </c>
      <c r="W56" s="446">
        <f>S56+V56</f>
        <v>34547493.01238668</v>
      </c>
      <c r="Y56" s="178"/>
      <c r="AA56" s="178"/>
      <c r="AB56" s="179"/>
      <c r="AC56" s="179"/>
      <c r="AD56" s="179"/>
      <c r="AE56" s="179"/>
      <c r="AF56" s="179"/>
      <c r="AG56" s="178"/>
    </row>
    <row r="57" spans="1:33" s="177" customFormat="1" ht="12.75" customHeight="1" thickBot="1" x14ac:dyDescent="0.3">
      <c r="B57" s="230" t="s">
        <v>292</v>
      </c>
      <c r="C57" s="231">
        <v>105688</v>
      </c>
      <c r="D57" s="448"/>
      <c r="E57" s="232">
        <v>5700493</v>
      </c>
      <c r="F57" s="173">
        <f>(+G57/E57)-1</f>
        <v>5.5171894781732123E-2</v>
      </c>
      <c r="G57" s="232">
        <v>6015000</v>
      </c>
      <c r="H57" s="174">
        <v>7.0000000000000007E-2</v>
      </c>
      <c r="I57" s="175">
        <f>+(G57*H57)+G57</f>
        <v>6436050</v>
      </c>
      <c r="J57" s="174">
        <v>0.1</v>
      </c>
      <c r="K57" s="175">
        <f>+(G57*J57)+G57</f>
        <v>6616500</v>
      </c>
      <c r="L57" s="468"/>
      <c r="M57" s="469"/>
      <c r="N57" s="470"/>
      <c r="O57" s="469"/>
      <c r="P57" s="459"/>
      <c r="Q57" s="459"/>
      <c r="R57" s="459"/>
      <c r="S57" s="459"/>
      <c r="T57" s="459"/>
      <c r="U57" s="459"/>
      <c r="V57" s="459"/>
      <c r="W57" s="459"/>
      <c r="Y57" s="178"/>
      <c r="AA57" s="178"/>
      <c r="AB57" s="179"/>
      <c r="AC57" s="179"/>
      <c r="AD57" s="179"/>
      <c r="AE57" s="179"/>
      <c r="AF57" s="179"/>
      <c r="AG57" s="178"/>
    </row>
    <row r="58" spans="1:33" ht="23.25" customHeight="1" x14ac:dyDescent="0.35">
      <c r="B58" s="71" t="s">
        <v>154</v>
      </c>
      <c r="C58" s="74"/>
      <c r="D58" s="102"/>
      <c r="E58" s="153"/>
      <c r="F58" s="164" t="s">
        <v>293</v>
      </c>
      <c r="G58" s="153">
        <f>SUM(G13:G57)</f>
        <v>305789000</v>
      </c>
      <c r="H58" s="74"/>
      <c r="I58" s="74"/>
      <c r="J58" s="74"/>
      <c r="K58" s="74"/>
      <c r="L58" s="75">
        <f t="shared" ref="L58:W58" si="21">SUM(L13:L57)</f>
        <v>7053</v>
      </c>
      <c r="M58" s="76">
        <f t="shared" si="21"/>
        <v>51835105700</v>
      </c>
      <c r="N58" s="75">
        <f t="shared" si="21"/>
        <v>7105</v>
      </c>
      <c r="O58" s="76">
        <f t="shared" si="21"/>
        <v>52350853600</v>
      </c>
      <c r="P58" s="76">
        <f>SUM(P13:P57)</f>
        <v>104185959300</v>
      </c>
      <c r="Q58" s="76">
        <f t="shared" si="21"/>
        <v>49123227294.046577</v>
      </c>
      <c r="R58" s="76">
        <f>SUM(R13:R57)</f>
        <v>51112717999.455467</v>
      </c>
      <c r="S58" s="76">
        <f t="shared" si="21"/>
        <v>722387700.54453897</v>
      </c>
      <c r="T58" s="76">
        <f t="shared" si="21"/>
        <v>49610492770.843102</v>
      </c>
      <c r="U58" s="76">
        <f t="shared" si="21"/>
        <v>51619717728.062248</v>
      </c>
      <c r="V58" s="76">
        <f t="shared" si="21"/>
        <v>731135871.93774593</v>
      </c>
      <c r="W58" s="76">
        <f t="shared" si="21"/>
        <v>1453523572.482285</v>
      </c>
      <c r="Y58" s="116"/>
      <c r="AA58" s="116"/>
      <c r="AB58" s="115"/>
      <c r="AC58" s="115"/>
      <c r="AD58" s="115"/>
      <c r="AE58" s="115"/>
      <c r="AF58" s="115"/>
      <c r="AG58" s="116"/>
    </row>
    <row r="59" spans="1:33" ht="26.25" customHeight="1" thickBot="1" x14ac:dyDescent="0.3">
      <c r="A59" s="57" t="s">
        <v>155</v>
      </c>
      <c r="B59" s="77" t="s">
        <v>156</v>
      </c>
      <c r="C59" s="81"/>
      <c r="D59" s="103"/>
      <c r="E59" s="154"/>
      <c r="F59" s="165"/>
      <c r="G59" s="155">
        <f>+SUMPRODUCT(G13:G57,F13:F57)/G58</f>
        <v>5.5307924681514443E-2</v>
      </c>
      <c r="H59" s="81"/>
      <c r="I59" s="81"/>
      <c r="J59" s="81"/>
      <c r="K59" s="81"/>
      <c r="L59" s="82"/>
      <c r="M59" s="83"/>
      <c r="N59" s="82"/>
      <c r="O59" s="84"/>
      <c r="P59" s="80"/>
      <c r="Q59" s="80"/>
      <c r="R59" s="80"/>
      <c r="S59" s="80"/>
      <c r="T59" s="80"/>
      <c r="U59" s="80"/>
      <c r="V59" s="80"/>
      <c r="W59" s="80"/>
      <c r="Y59" s="116"/>
      <c r="AA59" s="116"/>
      <c r="AB59" s="115"/>
      <c r="AC59" s="115"/>
      <c r="AD59" s="115"/>
      <c r="AE59" s="115"/>
      <c r="AF59" s="115"/>
      <c r="AG59" s="116"/>
    </row>
    <row r="60" spans="1:33" ht="24" customHeight="1" thickBot="1" x14ac:dyDescent="0.25">
      <c r="B60" s="64" t="s">
        <v>157</v>
      </c>
      <c r="C60" s="65"/>
      <c r="D60" s="101"/>
      <c r="E60" s="156"/>
      <c r="F60" s="166"/>
      <c r="G60" s="156"/>
      <c r="H60" s="65"/>
      <c r="I60" s="65"/>
      <c r="J60" s="65"/>
      <c r="K60" s="65"/>
      <c r="L60" s="65"/>
      <c r="M60" s="65"/>
      <c r="N60" s="65"/>
      <c r="O60" s="65"/>
      <c r="P60" s="65"/>
      <c r="Q60" s="65"/>
      <c r="R60" s="65"/>
      <c r="S60" s="65"/>
      <c r="T60" s="65"/>
      <c r="U60" s="65"/>
      <c r="V60" s="65"/>
      <c r="W60" s="65"/>
      <c r="Y60" s="116"/>
      <c r="AA60" s="116"/>
      <c r="AB60" s="115"/>
      <c r="AC60" s="115"/>
      <c r="AD60" s="115"/>
      <c r="AE60" s="115"/>
      <c r="AF60" s="115"/>
      <c r="AG60" s="116"/>
    </row>
    <row r="61" spans="1:33" ht="12" x14ac:dyDescent="0.2">
      <c r="B61" s="54" t="s">
        <v>147</v>
      </c>
      <c r="C61" s="54"/>
      <c r="D61" s="107"/>
      <c r="E61" s="151"/>
      <c r="F61" s="167"/>
      <c r="G61" s="157"/>
      <c r="H61" s="85"/>
      <c r="I61" s="85"/>
      <c r="J61" s="85"/>
      <c r="K61" s="85"/>
      <c r="L61" s="85"/>
      <c r="M61" s="85"/>
      <c r="N61" s="85"/>
      <c r="O61" s="85"/>
      <c r="P61" s="85"/>
      <c r="Q61" s="85"/>
      <c r="R61" s="85"/>
      <c r="S61" s="85"/>
      <c r="T61" s="85"/>
      <c r="U61" s="85"/>
      <c r="V61" s="85"/>
      <c r="W61" s="85"/>
      <c r="Y61" s="116"/>
      <c r="AA61" s="116"/>
      <c r="AB61" s="115"/>
      <c r="AC61" s="115"/>
      <c r="AD61" s="115"/>
      <c r="AE61" s="115"/>
      <c r="AF61" s="115"/>
      <c r="AG61" s="116"/>
    </row>
    <row r="62" spans="1:33" s="177" customFormat="1" ht="15.75" x14ac:dyDescent="0.25">
      <c r="B62" s="172" t="s">
        <v>294</v>
      </c>
      <c r="C62" s="172">
        <v>103047</v>
      </c>
      <c r="D62" s="259">
        <v>48</v>
      </c>
      <c r="E62" s="171">
        <v>8520197</v>
      </c>
      <c r="F62" s="173">
        <f t="shared" ref="F62:F110" si="22">(+G62/E62)-1</f>
        <v>5.5022554055968342E-2</v>
      </c>
      <c r="G62" s="171">
        <v>8989000</v>
      </c>
      <c r="H62" s="174">
        <v>7.0000000000000007E-2</v>
      </c>
      <c r="I62" s="175">
        <f>+(G62*H62)+G62</f>
        <v>9618230</v>
      </c>
      <c r="J62" s="174">
        <v>0.1</v>
      </c>
      <c r="K62" s="175">
        <f>+(G62*J62)+G62</f>
        <v>9887900</v>
      </c>
      <c r="L62" s="187">
        <v>21</v>
      </c>
      <c r="M62" s="228">
        <v>174386691</v>
      </c>
      <c r="N62" s="229">
        <v>46</v>
      </c>
      <c r="O62" s="228">
        <v>389223791</v>
      </c>
      <c r="P62" s="186">
        <f>+M62+O62</f>
        <v>563610482</v>
      </c>
      <c r="Q62" s="186">
        <f>M62/(1+F62)</f>
        <v>165291908.05408022</v>
      </c>
      <c r="R62" s="186">
        <f>($Q62*$R$10)+$Q62</f>
        <v>171986230.33027047</v>
      </c>
      <c r="S62" s="186">
        <f>M62-R62</f>
        <v>2400460.6697295308</v>
      </c>
      <c r="T62" s="186">
        <f>O62/(1+F62)</f>
        <v>368924616.35408026</v>
      </c>
      <c r="U62" s="186">
        <f>($T62*$U$10)+$T62</f>
        <v>383866063.3164205</v>
      </c>
      <c r="V62" s="186">
        <f>O62-U62</f>
        <v>5357727.6835795045</v>
      </c>
      <c r="W62" s="186">
        <f>S62+V62</f>
        <v>7758188.3533090353</v>
      </c>
      <c r="Y62" s="178"/>
      <c r="AA62" s="178"/>
      <c r="AB62" s="179"/>
      <c r="AC62" s="179"/>
      <c r="AD62" s="179"/>
      <c r="AE62" s="179"/>
      <c r="AF62" s="179"/>
      <c r="AG62" s="178"/>
    </row>
    <row r="63" spans="1:33" s="177" customFormat="1" ht="15.75" x14ac:dyDescent="0.25">
      <c r="B63" s="172" t="s">
        <v>162</v>
      </c>
      <c r="C63" s="172">
        <v>106180</v>
      </c>
      <c r="D63" s="259">
        <v>197</v>
      </c>
      <c r="E63" s="171">
        <v>13793103</v>
      </c>
      <c r="F63" s="173">
        <f t="shared" si="22"/>
        <v>5.5020034288151054E-2</v>
      </c>
      <c r="G63" s="171">
        <v>14552000</v>
      </c>
      <c r="H63" s="174">
        <v>7.0000000000000007E-2</v>
      </c>
      <c r="I63" s="175">
        <f>+(G63*H63)+G63</f>
        <v>15570640</v>
      </c>
      <c r="J63" s="174">
        <v>0.1</v>
      </c>
      <c r="K63" s="175">
        <f>+(G63*J63)+G63</f>
        <v>16007200</v>
      </c>
      <c r="L63" s="187">
        <v>11</v>
      </c>
      <c r="M63" s="228">
        <v>157889200</v>
      </c>
      <c r="N63" s="229">
        <v>16</v>
      </c>
      <c r="O63" s="228">
        <v>230649200</v>
      </c>
      <c r="P63" s="186">
        <f>+M63+O63</f>
        <v>388538400</v>
      </c>
      <c r="Q63" s="186">
        <f>M63/(1+F63)</f>
        <v>149655167.55000001</v>
      </c>
      <c r="R63" s="186">
        <f>($Q63*$R$10)+$Q63</f>
        <v>155716201.83577502</v>
      </c>
      <c r="S63" s="186">
        <f>M63-R63</f>
        <v>2172998.1642249823</v>
      </c>
      <c r="T63" s="186">
        <f>O63/(1+F63)</f>
        <v>218620682.55000001</v>
      </c>
      <c r="U63" s="186">
        <f>($T63*$U$10)+$T63</f>
        <v>227474820.193275</v>
      </c>
      <c r="V63" s="186">
        <f>O63-U63</f>
        <v>3174379.8067249954</v>
      </c>
      <c r="W63" s="186">
        <f>S63+V63</f>
        <v>5347377.9709499776</v>
      </c>
      <c r="Y63" s="178"/>
      <c r="AA63" s="178"/>
      <c r="AB63" s="179"/>
      <c r="AC63" s="179"/>
      <c r="AD63" s="179"/>
      <c r="AE63" s="179"/>
      <c r="AF63" s="179"/>
      <c r="AG63" s="178"/>
    </row>
    <row r="64" spans="1:33" s="177" customFormat="1" ht="15.75" x14ac:dyDescent="0.25">
      <c r="B64" s="172" t="s">
        <v>160</v>
      </c>
      <c r="C64" s="172">
        <v>105878</v>
      </c>
      <c r="D64" s="259">
        <v>191</v>
      </c>
      <c r="E64" s="171">
        <v>13793103</v>
      </c>
      <c r="F64" s="173">
        <f t="shared" si="22"/>
        <v>5.5020034288151054E-2</v>
      </c>
      <c r="G64" s="171">
        <v>14552000</v>
      </c>
      <c r="H64" s="174">
        <v>7.0000000000000007E-2</v>
      </c>
      <c r="I64" s="175">
        <f>+(G64*H64)+G64</f>
        <v>15570640</v>
      </c>
      <c r="J64" s="174">
        <v>0.1</v>
      </c>
      <c r="K64" s="175">
        <f>+(G64*J64)+G64</f>
        <v>16007200</v>
      </c>
      <c r="L64" s="187">
        <v>8</v>
      </c>
      <c r="M64" s="228">
        <v>116416000</v>
      </c>
      <c r="N64" s="229">
        <v>11</v>
      </c>
      <c r="O64" s="228">
        <v>160072000</v>
      </c>
      <c r="P64" s="186">
        <f>+M64+O64</f>
        <v>276488000</v>
      </c>
      <c r="Q64" s="186">
        <f>M64/(1+F64)</f>
        <v>110344824</v>
      </c>
      <c r="R64" s="186">
        <f>($Q64*$R$10)+$Q64</f>
        <v>114813789.37199999</v>
      </c>
      <c r="S64" s="186">
        <f>M64-R64</f>
        <v>1602210.6280000061</v>
      </c>
      <c r="T64" s="186">
        <f>O64/(1+F64)</f>
        <v>151724133</v>
      </c>
      <c r="U64" s="186">
        <f>($T64*$U$10)+$T64</f>
        <v>157868960.3865</v>
      </c>
      <c r="V64" s="186">
        <f>O64-U64</f>
        <v>2203039.613499999</v>
      </c>
      <c r="W64" s="186">
        <f>S64+V64</f>
        <v>3805250.2415000051</v>
      </c>
      <c r="Y64" s="178"/>
      <c r="AA64" s="178"/>
      <c r="AB64" s="179"/>
      <c r="AC64" s="179"/>
      <c r="AD64" s="179"/>
      <c r="AE64" s="179"/>
      <c r="AF64" s="179"/>
      <c r="AG64" s="178"/>
    </row>
    <row r="65" spans="2:33" s="198" customFormat="1" ht="15.75" x14ac:dyDescent="0.25">
      <c r="B65" s="208" t="s">
        <v>295</v>
      </c>
      <c r="C65" s="208">
        <v>106387</v>
      </c>
      <c r="D65" s="209">
        <v>198</v>
      </c>
      <c r="E65" s="210">
        <v>0</v>
      </c>
      <c r="F65" s="193">
        <v>0</v>
      </c>
      <c r="G65" s="211">
        <v>11500000</v>
      </c>
      <c r="H65" s="194">
        <v>7.0000000000000007E-2</v>
      </c>
      <c r="I65" s="195">
        <f>+(G65*H65)+G65</f>
        <v>12305000</v>
      </c>
      <c r="J65" s="194">
        <v>0.1</v>
      </c>
      <c r="K65" s="195">
        <f>+(G65*J65)+G65</f>
        <v>12650000</v>
      </c>
      <c r="L65" s="196">
        <v>5</v>
      </c>
      <c r="M65" s="197">
        <v>57500000</v>
      </c>
      <c r="N65" s="196">
        <v>11</v>
      </c>
      <c r="O65" s="197">
        <v>126500000</v>
      </c>
      <c r="P65" s="197">
        <f>+M65+O65</f>
        <v>184000000</v>
      </c>
      <c r="Q65" s="197">
        <f>M65/(1+F65)</f>
        <v>57500000</v>
      </c>
      <c r="R65" s="197">
        <f>($Q65*$R$10)+$Q65</f>
        <v>59828750</v>
      </c>
      <c r="S65" s="197">
        <f>M65-R65</f>
        <v>-2328750</v>
      </c>
      <c r="T65" s="197">
        <f>O65/(1+F65)</f>
        <v>126500000</v>
      </c>
      <c r="U65" s="197">
        <f>($T65*$U$10)+$T65</f>
        <v>131623250</v>
      </c>
      <c r="V65" s="197">
        <f>O65-U65</f>
        <v>-5123250</v>
      </c>
      <c r="W65" s="197">
        <f>S65+V65</f>
        <v>-7452000</v>
      </c>
      <c r="Y65" s="199"/>
      <c r="AA65" s="199"/>
      <c r="AB65" s="200"/>
      <c r="AC65" s="200"/>
      <c r="AD65" s="200"/>
      <c r="AE65" s="200"/>
      <c r="AF65" s="200"/>
      <c r="AG65" s="199"/>
    </row>
    <row r="66" spans="2:33" ht="12.75" x14ac:dyDescent="0.2">
      <c r="B66" s="54" t="s">
        <v>101</v>
      </c>
      <c r="C66" s="54"/>
      <c r="D66" s="107"/>
      <c r="E66" s="151"/>
      <c r="F66" s="134"/>
      <c r="G66" s="158"/>
      <c r="H66" s="86"/>
      <c r="I66" s="86"/>
      <c r="J66" s="86"/>
      <c r="K66" s="86"/>
      <c r="L66" s="86"/>
      <c r="M66" s="86"/>
      <c r="N66" s="86"/>
      <c r="O66" s="86"/>
      <c r="P66" s="86"/>
      <c r="Q66" s="86"/>
      <c r="R66" s="86"/>
      <c r="S66" s="86"/>
      <c r="T66" s="86"/>
      <c r="U66" s="86"/>
      <c r="V66" s="86"/>
      <c r="W66" s="86"/>
      <c r="Y66" s="116"/>
      <c r="AA66" s="116"/>
      <c r="AB66" s="115"/>
      <c r="AC66" s="115"/>
      <c r="AD66" s="115"/>
      <c r="AE66" s="115"/>
      <c r="AF66" s="115"/>
      <c r="AG66" s="116"/>
    </row>
    <row r="67" spans="2:33" s="177" customFormat="1" ht="15.75" x14ac:dyDescent="0.25">
      <c r="B67" s="172" t="s">
        <v>296</v>
      </c>
      <c r="C67" s="172">
        <v>1047</v>
      </c>
      <c r="D67" s="259">
        <v>30</v>
      </c>
      <c r="E67" s="226">
        <v>8737931</v>
      </c>
      <c r="F67" s="173">
        <f t="shared" si="22"/>
        <v>5.5055252782380659E-2</v>
      </c>
      <c r="G67" s="226">
        <v>9219000</v>
      </c>
      <c r="H67" s="174">
        <v>7.0000000000000007E-2</v>
      </c>
      <c r="I67" s="175">
        <f t="shared" ref="I67:I77" si="23">+(G67*H67)+G67</f>
        <v>9864330</v>
      </c>
      <c r="J67" s="174">
        <v>0.1</v>
      </c>
      <c r="K67" s="175">
        <f t="shared" ref="K67:K77" si="24">+(G67*J67)+G67</f>
        <v>10140900</v>
      </c>
      <c r="L67" s="187">
        <v>48</v>
      </c>
      <c r="M67" s="228">
        <v>419003550</v>
      </c>
      <c r="N67" s="229">
        <v>45</v>
      </c>
      <c r="O67" s="228">
        <v>391346550</v>
      </c>
      <c r="P67" s="186">
        <f>+M67+O67</f>
        <v>810350100</v>
      </c>
      <c r="Q67" s="186">
        <f t="shared" ref="Q67:Q77" si="25">M67/(1+F67)</f>
        <v>397138963.94999999</v>
      </c>
      <c r="R67" s="186">
        <f t="shared" ref="R67:R87" si="26">($Q67*$R$10)+$Q67</f>
        <v>413223091.98997498</v>
      </c>
      <c r="S67" s="186">
        <f t="shared" ref="S67:S77" si="27">M67-R67</f>
        <v>5780458.0100250244</v>
      </c>
      <c r="T67" s="186">
        <f t="shared" ref="T67:T77" si="28">O67/(1+F67)</f>
        <v>370925170.94999999</v>
      </c>
      <c r="U67" s="186">
        <f t="shared" ref="U67:U87" si="29">($T67*$U$10)+$T67</f>
        <v>385947640.37347502</v>
      </c>
      <c r="V67" s="186">
        <f t="shared" ref="V67:V77" si="30">O67-U67</f>
        <v>5398909.6265249848</v>
      </c>
      <c r="W67" s="186">
        <f t="shared" ref="W67:W77" si="31">S67+V67</f>
        <v>11179367.636550009</v>
      </c>
      <c r="Y67" s="178"/>
      <c r="AA67" s="178"/>
      <c r="AB67" s="179"/>
      <c r="AC67" s="179"/>
      <c r="AD67" s="179"/>
      <c r="AE67" s="179"/>
      <c r="AF67" s="179"/>
      <c r="AG67" s="178"/>
    </row>
    <row r="68" spans="2:33" s="177" customFormat="1" ht="15.75" x14ac:dyDescent="0.25">
      <c r="B68" s="172" t="s">
        <v>297</v>
      </c>
      <c r="C68" s="172">
        <v>16878</v>
      </c>
      <c r="D68" s="259">
        <v>30</v>
      </c>
      <c r="E68" s="171">
        <v>8737931</v>
      </c>
      <c r="F68" s="173">
        <f t="shared" si="22"/>
        <v>5.5055252782380659E-2</v>
      </c>
      <c r="G68" s="171">
        <v>9219000</v>
      </c>
      <c r="H68" s="174">
        <v>7.0000000000000007E-2</v>
      </c>
      <c r="I68" s="175">
        <f t="shared" si="23"/>
        <v>9864330</v>
      </c>
      <c r="J68" s="174">
        <v>0.1</v>
      </c>
      <c r="K68" s="175">
        <f t="shared" si="24"/>
        <v>10140900</v>
      </c>
      <c r="L68" s="187">
        <v>45</v>
      </c>
      <c r="M68" s="228">
        <v>395956050</v>
      </c>
      <c r="N68" s="229">
        <v>60</v>
      </c>
      <c r="O68" s="228">
        <v>529631550</v>
      </c>
      <c r="P68" s="186">
        <f t="shared" ref="P68:P77" si="32">+M68+O68</f>
        <v>925587600</v>
      </c>
      <c r="Q68" s="186">
        <f t="shared" si="25"/>
        <v>375294136.44999999</v>
      </c>
      <c r="R68" s="186">
        <f t="shared" si="26"/>
        <v>390493548.97622502</v>
      </c>
      <c r="S68" s="186">
        <f t="shared" si="27"/>
        <v>5462501.0237749815</v>
      </c>
      <c r="T68" s="186">
        <f t="shared" si="28"/>
        <v>501994135.94999999</v>
      </c>
      <c r="U68" s="186">
        <f t="shared" si="29"/>
        <v>522324898.455975</v>
      </c>
      <c r="V68" s="186">
        <f t="shared" si="30"/>
        <v>7306651.5440250039</v>
      </c>
      <c r="W68" s="186">
        <f t="shared" si="31"/>
        <v>12769152.567799985</v>
      </c>
      <c r="Y68" s="178"/>
      <c r="AA68" s="178"/>
      <c r="AB68" s="179"/>
      <c r="AC68" s="179"/>
      <c r="AD68" s="179"/>
      <c r="AE68" s="179"/>
      <c r="AF68" s="179"/>
      <c r="AG68" s="178"/>
    </row>
    <row r="69" spans="2:33" s="177" customFormat="1" ht="15.75" x14ac:dyDescent="0.25">
      <c r="B69" s="172" t="s">
        <v>298</v>
      </c>
      <c r="C69" s="172">
        <v>6576</v>
      </c>
      <c r="D69" s="259">
        <v>30</v>
      </c>
      <c r="E69" s="171">
        <v>8737931</v>
      </c>
      <c r="F69" s="173">
        <f t="shared" si="22"/>
        <v>5.5055252782380659E-2</v>
      </c>
      <c r="G69" s="171">
        <v>9219000</v>
      </c>
      <c r="H69" s="174">
        <v>7.0000000000000007E-2</v>
      </c>
      <c r="I69" s="175">
        <f t="shared" si="23"/>
        <v>9864330</v>
      </c>
      <c r="J69" s="174">
        <v>0.1</v>
      </c>
      <c r="K69" s="175">
        <f t="shared" si="24"/>
        <v>10140900</v>
      </c>
      <c r="L69" s="187">
        <v>20</v>
      </c>
      <c r="M69" s="228">
        <v>174239100</v>
      </c>
      <c r="N69" s="229">
        <v>28</v>
      </c>
      <c r="O69" s="228">
        <v>243381600</v>
      </c>
      <c r="P69" s="186">
        <f t="shared" si="32"/>
        <v>417620700</v>
      </c>
      <c r="Q69" s="186">
        <f t="shared" si="25"/>
        <v>165146895.90000001</v>
      </c>
      <c r="R69" s="186">
        <f t="shared" si="26"/>
        <v>171835345.18395001</v>
      </c>
      <c r="S69" s="186">
        <f t="shared" si="27"/>
        <v>2403754.816049993</v>
      </c>
      <c r="T69" s="186">
        <f t="shared" si="28"/>
        <v>230681378.40000001</v>
      </c>
      <c r="U69" s="186">
        <f t="shared" si="29"/>
        <v>240023974.2252</v>
      </c>
      <c r="V69" s="186">
        <f t="shared" si="30"/>
        <v>3357625.7748000026</v>
      </c>
      <c r="W69" s="186">
        <f t="shared" si="31"/>
        <v>5761380.5908499956</v>
      </c>
      <c r="Y69" s="178"/>
      <c r="AA69" s="178"/>
      <c r="AB69" s="179"/>
      <c r="AC69" s="179"/>
      <c r="AD69" s="179"/>
      <c r="AE69" s="179"/>
      <c r="AF69" s="179"/>
      <c r="AG69" s="178"/>
    </row>
    <row r="70" spans="2:33" ht="15.75" x14ac:dyDescent="0.25">
      <c r="B70" s="188" t="s">
        <v>299</v>
      </c>
      <c r="C70" s="120">
        <v>1047</v>
      </c>
      <c r="D70" s="121">
        <v>30</v>
      </c>
      <c r="E70" s="141">
        <v>8737931</v>
      </c>
      <c r="F70" s="160">
        <f t="shared" si="22"/>
        <v>5.5055252782380659E-2</v>
      </c>
      <c r="G70" s="141">
        <v>9219000</v>
      </c>
      <c r="H70" s="122">
        <v>7.0000000000000007E-2</v>
      </c>
      <c r="I70" s="123">
        <f t="shared" si="23"/>
        <v>9864330</v>
      </c>
      <c r="J70" s="122">
        <v>0.1</v>
      </c>
      <c r="K70" s="123">
        <f t="shared" si="24"/>
        <v>10140900</v>
      </c>
      <c r="L70" s="124"/>
      <c r="M70" s="125">
        <f>+L70*G70</f>
        <v>0</v>
      </c>
      <c r="N70" s="124"/>
      <c r="O70" s="118">
        <v>0</v>
      </c>
      <c r="P70" s="125">
        <f t="shared" si="32"/>
        <v>0</v>
      </c>
      <c r="Q70" s="125">
        <f t="shared" si="25"/>
        <v>0</v>
      </c>
      <c r="R70" s="125">
        <f t="shared" si="26"/>
        <v>0</v>
      </c>
      <c r="S70" s="125">
        <f t="shared" si="27"/>
        <v>0</v>
      </c>
      <c r="T70" s="125">
        <f t="shared" si="28"/>
        <v>0</v>
      </c>
      <c r="U70" s="125">
        <f t="shared" si="29"/>
        <v>0</v>
      </c>
      <c r="V70" s="125">
        <f t="shared" si="30"/>
        <v>0</v>
      </c>
      <c r="W70" s="125">
        <f t="shared" si="31"/>
        <v>0</v>
      </c>
      <c r="Y70" s="116"/>
      <c r="AA70" s="116"/>
      <c r="AB70" s="115"/>
      <c r="AC70" s="115"/>
      <c r="AD70" s="115"/>
      <c r="AE70" s="115"/>
      <c r="AF70" s="115"/>
      <c r="AG70" s="126"/>
    </row>
    <row r="71" spans="2:33" s="177" customFormat="1" ht="15.75" x14ac:dyDescent="0.25">
      <c r="B71" s="172" t="s">
        <v>300</v>
      </c>
      <c r="C71" s="172">
        <v>53920</v>
      </c>
      <c r="D71" s="259">
        <v>28</v>
      </c>
      <c r="E71" s="171">
        <v>8612808</v>
      </c>
      <c r="F71" s="173">
        <f t="shared" si="22"/>
        <v>5.5056608715763788E-2</v>
      </c>
      <c r="G71" s="171">
        <v>9087000</v>
      </c>
      <c r="H71" s="174">
        <v>7.0000000000000007E-2</v>
      </c>
      <c r="I71" s="175">
        <f t="shared" si="23"/>
        <v>9723090</v>
      </c>
      <c r="J71" s="174">
        <v>0.1</v>
      </c>
      <c r="K71" s="175">
        <f t="shared" si="24"/>
        <v>9995700</v>
      </c>
      <c r="L71" s="187">
        <v>0</v>
      </c>
      <c r="M71" s="186">
        <f>+L71*G71</f>
        <v>0</v>
      </c>
      <c r="N71" s="187">
        <v>10</v>
      </c>
      <c r="O71" s="186">
        <v>90870000</v>
      </c>
      <c r="P71" s="186">
        <f t="shared" si="32"/>
        <v>90870000</v>
      </c>
      <c r="Q71" s="186">
        <f t="shared" si="25"/>
        <v>0</v>
      </c>
      <c r="R71" s="186">
        <f t="shared" si="26"/>
        <v>0</v>
      </c>
      <c r="S71" s="186">
        <f t="shared" si="27"/>
        <v>0</v>
      </c>
      <c r="T71" s="186">
        <f t="shared" si="28"/>
        <v>86128080</v>
      </c>
      <c r="U71" s="186">
        <f t="shared" si="29"/>
        <v>89616267.239999995</v>
      </c>
      <c r="V71" s="186">
        <f t="shared" si="30"/>
        <v>1253732.7600000054</v>
      </c>
      <c r="W71" s="186">
        <f t="shared" si="31"/>
        <v>1253732.7600000054</v>
      </c>
      <c r="Y71" s="178"/>
      <c r="AA71" s="178"/>
      <c r="AB71" s="179"/>
      <c r="AC71" s="179"/>
      <c r="AD71" s="179"/>
      <c r="AE71" s="179"/>
      <c r="AF71" s="179"/>
      <c r="AG71" s="178"/>
    </row>
    <row r="72" spans="2:33" s="177" customFormat="1" ht="15.75" x14ac:dyDescent="0.25">
      <c r="B72" s="172" t="s">
        <v>301</v>
      </c>
      <c r="C72" s="172">
        <v>105459</v>
      </c>
      <c r="D72" s="259">
        <v>24</v>
      </c>
      <c r="E72" s="171">
        <v>8737931</v>
      </c>
      <c r="F72" s="173">
        <f t="shared" si="22"/>
        <v>5.5055252782380659E-2</v>
      </c>
      <c r="G72" s="171">
        <v>9219000</v>
      </c>
      <c r="H72" s="174">
        <v>7.0000000000000007E-2</v>
      </c>
      <c r="I72" s="175">
        <f t="shared" si="23"/>
        <v>9864330</v>
      </c>
      <c r="J72" s="174">
        <v>0.1</v>
      </c>
      <c r="K72" s="175">
        <f t="shared" si="24"/>
        <v>10140900</v>
      </c>
      <c r="L72" s="187">
        <v>11</v>
      </c>
      <c r="M72" s="228">
        <v>96799500</v>
      </c>
      <c r="N72" s="229">
        <v>12</v>
      </c>
      <c r="O72" s="228">
        <v>106018500</v>
      </c>
      <c r="P72" s="186">
        <f t="shared" si="32"/>
        <v>202818000</v>
      </c>
      <c r="Q72" s="186">
        <f t="shared" si="25"/>
        <v>91748275.5</v>
      </c>
      <c r="R72" s="186">
        <f t="shared" si="26"/>
        <v>95464080.657749996</v>
      </c>
      <c r="S72" s="186">
        <f t="shared" si="27"/>
        <v>1335419.3422500044</v>
      </c>
      <c r="T72" s="186">
        <f t="shared" si="28"/>
        <v>100486206.5</v>
      </c>
      <c r="U72" s="186">
        <f t="shared" si="29"/>
        <v>104555897.86325</v>
      </c>
      <c r="V72" s="186">
        <f t="shared" si="30"/>
        <v>1462602.1367499977</v>
      </c>
      <c r="W72" s="186">
        <f t="shared" si="31"/>
        <v>2798021.4790000021</v>
      </c>
      <c r="Y72" s="178"/>
      <c r="AA72" s="178"/>
      <c r="AB72" s="179"/>
      <c r="AC72" s="179"/>
      <c r="AD72" s="179"/>
      <c r="AE72" s="179"/>
      <c r="AF72" s="179"/>
      <c r="AG72" s="178"/>
    </row>
    <row r="73" spans="2:33" ht="15.75" x14ac:dyDescent="0.25">
      <c r="B73" s="188" t="s">
        <v>302</v>
      </c>
      <c r="C73" s="120"/>
      <c r="D73" s="121">
        <v>24</v>
      </c>
      <c r="E73" s="117">
        <v>7738916</v>
      </c>
      <c r="F73" s="160">
        <f t="shared" si="22"/>
        <v>5.5057323273698833E-2</v>
      </c>
      <c r="G73" s="117">
        <v>8165000</v>
      </c>
      <c r="H73" s="68">
        <v>7.0000000000000007E-2</v>
      </c>
      <c r="I73" s="69">
        <f t="shared" si="23"/>
        <v>8736550</v>
      </c>
      <c r="J73" s="68">
        <v>0.1</v>
      </c>
      <c r="K73" s="69">
        <f t="shared" si="24"/>
        <v>8981500</v>
      </c>
      <c r="L73" s="124"/>
      <c r="M73" s="118">
        <v>0</v>
      </c>
      <c r="N73" s="119"/>
      <c r="O73" s="118">
        <v>0</v>
      </c>
      <c r="P73" s="118">
        <f t="shared" si="32"/>
        <v>0</v>
      </c>
      <c r="Q73" s="118">
        <f t="shared" si="25"/>
        <v>0</v>
      </c>
      <c r="R73" s="118">
        <f t="shared" si="26"/>
        <v>0</v>
      </c>
      <c r="S73" s="118">
        <f t="shared" si="27"/>
        <v>0</v>
      </c>
      <c r="T73" s="118">
        <f t="shared" si="28"/>
        <v>0</v>
      </c>
      <c r="U73" s="118">
        <f t="shared" si="29"/>
        <v>0</v>
      </c>
      <c r="V73" s="118">
        <f t="shared" si="30"/>
        <v>0</v>
      </c>
      <c r="W73" s="118">
        <f t="shared" si="31"/>
        <v>0</v>
      </c>
      <c r="Y73" s="116"/>
      <c r="AA73" s="116"/>
      <c r="AB73" s="115"/>
      <c r="AC73" s="115"/>
      <c r="AD73" s="115"/>
      <c r="AE73" s="115"/>
      <c r="AF73" s="115"/>
      <c r="AG73" s="116"/>
    </row>
    <row r="74" spans="2:33" s="177" customFormat="1" ht="15.75" x14ac:dyDescent="0.25">
      <c r="B74" s="172" t="s">
        <v>303</v>
      </c>
      <c r="C74" s="172">
        <v>52282</v>
      </c>
      <c r="D74" s="259">
        <v>44</v>
      </c>
      <c r="E74" s="171">
        <v>9051232</v>
      </c>
      <c r="F74" s="173">
        <f t="shared" si="22"/>
        <v>5.5104984603201013E-2</v>
      </c>
      <c r="G74" s="171">
        <v>9550000</v>
      </c>
      <c r="H74" s="174">
        <v>7.0000000000000007E-2</v>
      </c>
      <c r="I74" s="175">
        <f t="shared" si="23"/>
        <v>10218500</v>
      </c>
      <c r="J74" s="174">
        <v>0.1</v>
      </c>
      <c r="K74" s="175">
        <f t="shared" si="24"/>
        <v>10505000</v>
      </c>
      <c r="L74" s="187">
        <v>34</v>
      </c>
      <c r="M74" s="186">
        <v>305122500</v>
      </c>
      <c r="N74" s="187">
        <v>39</v>
      </c>
      <c r="O74" s="186">
        <v>352872500</v>
      </c>
      <c r="P74" s="186">
        <f t="shared" si="32"/>
        <v>657995000</v>
      </c>
      <c r="Q74" s="186">
        <f t="shared" si="25"/>
        <v>289186862.39999998</v>
      </c>
      <c r="R74" s="186">
        <f t="shared" si="26"/>
        <v>300898930.3272</v>
      </c>
      <c r="S74" s="186">
        <f t="shared" si="27"/>
        <v>4223569.6728000045</v>
      </c>
      <c r="T74" s="186">
        <f t="shared" si="28"/>
        <v>334443022.39999998</v>
      </c>
      <c r="U74" s="186">
        <f t="shared" si="29"/>
        <v>347987964.80719995</v>
      </c>
      <c r="V74" s="186">
        <f t="shared" si="30"/>
        <v>4884535.192800045</v>
      </c>
      <c r="W74" s="186">
        <f t="shared" si="31"/>
        <v>9108104.8656000495</v>
      </c>
      <c r="Y74" s="178"/>
      <c r="AA74" s="178"/>
      <c r="AB74" s="179"/>
      <c r="AC74" s="179"/>
      <c r="AD74" s="179"/>
      <c r="AE74" s="179"/>
      <c r="AF74" s="179"/>
      <c r="AG74" s="178"/>
    </row>
    <row r="75" spans="2:33" s="177" customFormat="1" ht="15.75" x14ac:dyDescent="0.25">
      <c r="B75" s="172" t="s">
        <v>304</v>
      </c>
      <c r="C75" s="172">
        <v>103306</v>
      </c>
      <c r="D75" s="259">
        <v>44</v>
      </c>
      <c r="E75" s="171">
        <v>9052217</v>
      </c>
      <c r="F75" s="173">
        <f t="shared" si="22"/>
        <v>5.4990175334948432E-2</v>
      </c>
      <c r="G75" s="171">
        <v>9550000</v>
      </c>
      <c r="H75" s="174">
        <v>7.0000000000000007E-2</v>
      </c>
      <c r="I75" s="175">
        <f t="shared" si="23"/>
        <v>10218500</v>
      </c>
      <c r="J75" s="174">
        <v>0.1</v>
      </c>
      <c r="K75" s="175">
        <f t="shared" si="24"/>
        <v>10505000</v>
      </c>
      <c r="L75" s="187">
        <v>39</v>
      </c>
      <c r="M75" s="228">
        <v>350007500</v>
      </c>
      <c r="N75" s="229">
        <v>42</v>
      </c>
      <c r="O75" s="228">
        <v>378657500</v>
      </c>
      <c r="P75" s="186">
        <f t="shared" si="32"/>
        <v>728665000</v>
      </c>
      <c r="Q75" s="186">
        <f t="shared" si="25"/>
        <v>331763753.04999995</v>
      </c>
      <c r="R75" s="186">
        <f t="shared" si="26"/>
        <v>345200185.04852498</v>
      </c>
      <c r="S75" s="186">
        <f t="shared" si="27"/>
        <v>4807314.9514750242</v>
      </c>
      <c r="T75" s="186">
        <f t="shared" si="28"/>
        <v>358920404.04999995</v>
      </c>
      <c r="U75" s="186">
        <f t="shared" si="29"/>
        <v>373456680.41402495</v>
      </c>
      <c r="V75" s="186">
        <f t="shared" si="30"/>
        <v>5200819.5859750509</v>
      </c>
      <c r="W75" s="186">
        <f t="shared" si="31"/>
        <v>10008134.537450075</v>
      </c>
      <c r="Y75" s="178"/>
      <c r="AA75" s="178"/>
      <c r="AB75" s="179"/>
      <c r="AC75" s="179"/>
      <c r="AD75" s="179"/>
      <c r="AE75" s="179"/>
      <c r="AF75" s="179"/>
      <c r="AG75" s="178"/>
    </row>
    <row r="76" spans="2:33" s="177" customFormat="1" ht="15.75" x14ac:dyDescent="0.25">
      <c r="B76" s="172" t="s">
        <v>305</v>
      </c>
      <c r="C76" s="172">
        <v>105373</v>
      </c>
      <c r="D76" s="259">
        <v>48</v>
      </c>
      <c r="E76" s="171">
        <v>8737931</v>
      </c>
      <c r="F76" s="173">
        <f t="shared" si="22"/>
        <v>5.5055252782380659E-2</v>
      </c>
      <c r="G76" s="171">
        <v>9219000</v>
      </c>
      <c r="H76" s="174">
        <v>7.0000000000000007E-2</v>
      </c>
      <c r="I76" s="175">
        <f t="shared" si="23"/>
        <v>9864330</v>
      </c>
      <c r="J76" s="174">
        <v>0.1</v>
      </c>
      <c r="K76" s="175">
        <f t="shared" si="24"/>
        <v>10140900</v>
      </c>
      <c r="L76" s="187">
        <v>24</v>
      </c>
      <c r="M76" s="228">
        <v>215263650</v>
      </c>
      <c r="N76" s="229">
        <v>23</v>
      </c>
      <c r="O76" s="228">
        <v>206044650</v>
      </c>
      <c r="P76" s="186">
        <f t="shared" si="32"/>
        <v>421308300</v>
      </c>
      <c r="Q76" s="186">
        <f t="shared" si="25"/>
        <v>204030688.84999999</v>
      </c>
      <c r="R76" s="186">
        <f t="shared" si="26"/>
        <v>212293931.74842501</v>
      </c>
      <c r="S76" s="186">
        <f t="shared" si="27"/>
        <v>2969718.2515749931</v>
      </c>
      <c r="T76" s="186">
        <f t="shared" si="28"/>
        <v>195292757.84999999</v>
      </c>
      <c r="U76" s="186">
        <f t="shared" si="29"/>
        <v>203202114.542925</v>
      </c>
      <c r="V76" s="186">
        <f t="shared" si="30"/>
        <v>2842535.4570749998</v>
      </c>
      <c r="W76" s="186">
        <f t="shared" si="31"/>
        <v>5812253.7086499929</v>
      </c>
      <c r="Y76" s="178"/>
      <c r="AA76" s="178"/>
      <c r="AB76" s="179"/>
      <c r="AC76" s="179"/>
      <c r="AD76" s="179"/>
      <c r="AE76" s="179"/>
      <c r="AF76" s="179"/>
      <c r="AG76" s="178"/>
    </row>
    <row r="77" spans="2:33" s="177" customFormat="1" ht="15.75" x14ac:dyDescent="0.25">
      <c r="B77" s="172" t="s">
        <v>306</v>
      </c>
      <c r="C77" s="172">
        <v>103819</v>
      </c>
      <c r="D77" s="259">
        <v>112</v>
      </c>
      <c r="E77" s="171">
        <v>14948768</v>
      </c>
      <c r="F77" s="173">
        <f t="shared" si="22"/>
        <v>5.500332870240543E-2</v>
      </c>
      <c r="G77" s="171">
        <v>15771000</v>
      </c>
      <c r="H77" s="174">
        <v>7.0000000000000007E-2</v>
      </c>
      <c r="I77" s="175">
        <f t="shared" si="23"/>
        <v>16874970</v>
      </c>
      <c r="J77" s="174">
        <v>0.1</v>
      </c>
      <c r="K77" s="175">
        <f t="shared" si="24"/>
        <v>17348100</v>
      </c>
      <c r="L77" s="187">
        <v>11</v>
      </c>
      <c r="M77" s="228">
        <v>128533650</v>
      </c>
      <c r="N77" s="229">
        <v>13</v>
      </c>
      <c r="O77" s="228">
        <v>112762650</v>
      </c>
      <c r="P77" s="186">
        <f t="shared" si="32"/>
        <v>241296300</v>
      </c>
      <c r="Q77" s="186">
        <f t="shared" si="25"/>
        <v>121832459.2</v>
      </c>
      <c r="R77" s="186">
        <f t="shared" si="26"/>
        <v>126766673.7976</v>
      </c>
      <c r="S77" s="186">
        <f t="shared" si="27"/>
        <v>1766976.2023999989</v>
      </c>
      <c r="T77" s="186">
        <f t="shared" si="28"/>
        <v>106883691.2</v>
      </c>
      <c r="U77" s="186">
        <f t="shared" si="29"/>
        <v>111212480.6936</v>
      </c>
      <c r="V77" s="186">
        <f t="shared" si="30"/>
        <v>1550169.306400001</v>
      </c>
      <c r="W77" s="186">
        <f t="shared" si="31"/>
        <v>3317145.5088</v>
      </c>
      <c r="Y77" s="178"/>
      <c r="AA77" s="178"/>
      <c r="AB77" s="179"/>
      <c r="AC77" s="179"/>
      <c r="AD77" s="179"/>
      <c r="AE77" s="179"/>
      <c r="AF77" s="179"/>
      <c r="AG77" s="178"/>
    </row>
    <row r="78" spans="2:33" ht="12.75" x14ac:dyDescent="0.2">
      <c r="B78" s="54" t="s">
        <v>264</v>
      </c>
      <c r="C78" s="54"/>
      <c r="D78" s="107"/>
      <c r="E78" s="150"/>
      <c r="F78" s="134"/>
      <c r="G78" s="159"/>
      <c r="H78" s="87"/>
      <c r="I78" s="87"/>
      <c r="J78" s="87"/>
      <c r="K78" s="87"/>
      <c r="L78" s="87"/>
      <c r="M78" s="87"/>
      <c r="N78" s="87"/>
      <c r="O78" s="87"/>
      <c r="P78" s="87"/>
      <c r="Q78" s="87"/>
      <c r="R78" s="87"/>
      <c r="S78" s="87"/>
      <c r="T78" s="87"/>
      <c r="U78" s="87"/>
      <c r="V78" s="87"/>
      <c r="W78" s="87"/>
      <c r="Y78" s="116"/>
      <c r="AA78" s="116"/>
      <c r="AB78" s="115"/>
      <c r="AC78" s="115"/>
      <c r="AD78" s="115"/>
      <c r="AE78" s="115"/>
      <c r="AF78" s="115"/>
      <c r="AG78" s="116"/>
    </row>
    <row r="79" spans="2:33" s="177" customFormat="1" ht="15.75" x14ac:dyDescent="0.25">
      <c r="B79" s="238" t="s">
        <v>307</v>
      </c>
      <c r="C79" s="239">
        <v>1046</v>
      </c>
      <c r="D79" s="240"/>
      <c r="E79" s="232">
        <v>5516256</v>
      </c>
      <c r="F79" s="173">
        <f t="shared" si="22"/>
        <v>4.5092903592581557E-2</v>
      </c>
      <c r="G79" s="232">
        <v>5765000</v>
      </c>
      <c r="H79" s="174">
        <v>7.0000000000000007E-2</v>
      </c>
      <c r="I79" s="175">
        <f t="shared" ref="I79:I96" si="33">+(G79*H79)+G79</f>
        <v>6168550</v>
      </c>
      <c r="J79" s="174">
        <v>0.1</v>
      </c>
      <c r="K79" s="175">
        <f t="shared" ref="K79:K96" si="34">+(G79*J79)+G79</f>
        <v>6341500</v>
      </c>
      <c r="L79" s="187">
        <v>56</v>
      </c>
      <c r="M79" s="241">
        <v>316786750</v>
      </c>
      <c r="N79" s="229">
        <v>55</v>
      </c>
      <c r="O79" s="228">
        <v>311886500</v>
      </c>
      <c r="P79" s="186">
        <f t="shared" ref="P79:P86" si="35">+M79+O79</f>
        <v>628673250</v>
      </c>
      <c r="Q79" s="186">
        <f t="shared" ref="Q79:Q87" si="36">M79/(1+F79)</f>
        <v>303118267.20000005</v>
      </c>
      <c r="R79" s="186">
        <f t="shared" si="26"/>
        <v>315394557.02160007</v>
      </c>
      <c r="S79" s="186">
        <f t="shared" ref="S79:S87" si="37">M79-R79</f>
        <v>1392192.9783999324</v>
      </c>
      <c r="T79" s="186">
        <f t="shared" ref="T79:T87" si="38">O79/(1+F79)</f>
        <v>298429449.60000002</v>
      </c>
      <c r="U79" s="186">
        <f t="shared" si="29"/>
        <v>310515842.30880004</v>
      </c>
      <c r="V79" s="186">
        <f t="shared" ref="V79:V86" si="39">O79-U79</f>
        <v>1370657.6911999583</v>
      </c>
      <c r="W79" s="186">
        <f t="shared" ref="W79:W87" si="40">S79+V79</f>
        <v>2762850.6695998907</v>
      </c>
      <c r="Y79" s="178"/>
      <c r="AA79" s="178"/>
      <c r="AB79" s="179"/>
      <c r="AC79" s="179"/>
      <c r="AD79" s="179"/>
      <c r="AE79" s="179"/>
      <c r="AF79" s="179"/>
      <c r="AG79" s="178"/>
    </row>
    <row r="80" spans="2:33" s="177" customFormat="1" ht="15.75" x14ac:dyDescent="0.25">
      <c r="B80" s="242" t="s">
        <v>308</v>
      </c>
      <c r="C80" s="243">
        <v>8663</v>
      </c>
      <c r="D80" s="244">
        <v>26</v>
      </c>
      <c r="E80" s="232">
        <v>9351724</v>
      </c>
      <c r="F80" s="173">
        <f t="shared" si="22"/>
        <v>5.5099573084064435E-2</v>
      </c>
      <c r="G80" s="232">
        <v>9867000</v>
      </c>
      <c r="H80" s="174">
        <v>7.0000000000000007E-2</v>
      </c>
      <c r="I80" s="175">
        <f t="shared" si="33"/>
        <v>10557690</v>
      </c>
      <c r="J80" s="174">
        <v>0.1</v>
      </c>
      <c r="K80" s="175">
        <f t="shared" si="34"/>
        <v>10853700</v>
      </c>
      <c r="L80" s="187">
        <v>44</v>
      </c>
      <c r="M80" s="241">
        <v>389346250</v>
      </c>
      <c r="N80" s="229">
        <v>41</v>
      </c>
      <c r="O80" s="228">
        <v>358265200</v>
      </c>
      <c r="P80" s="186">
        <f t="shared" si="35"/>
        <v>747611450</v>
      </c>
      <c r="Q80" s="186">
        <f t="shared" si="36"/>
        <v>369013749.91740143</v>
      </c>
      <c r="R80" s="186">
        <f t="shared" si="26"/>
        <v>383958806.78905618</v>
      </c>
      <c r="S80" s="186">
        <f t="shared" si="37"/>
        <v>5387443.2109438181</v>
      </c>
      <c r="T80" s="186">
        <f t="shared" si="38"/>
        <v>339555819.31740147</v>
      </c>
      <c r="U80" s="186">
        <f t="shared" si="29"/>
        <v>353307829.99975622</v>
      </c>
      <c r="V80" s="186">
        <f t="shared" si="39"/>
        <v>4957370.000243783</v>
      </c>
      <c r="W80" s="186">
        <f t="shared" si="40"/>
        <v>10344813.211187601</v>
      </c>
      <c r="Y80" s="178"/>
      <c r="AA80" s="178"/>
      <c r="AB80" s="179"/>
      <c r="AC80" s="179"/>
      <c r="AD80" s="179"/>
      <c r="AE80" s="179"/>
      <c r="AF80" s="179"/>
      <c r="AG80" s="178"/>
    </row>
    <row r="81" spans="2:33" s="177" customFormat="1" ht="15.75" x14ac:dyDescent="0.25">
      <c r="B81" s="238" t="s">
        <v>309</v>
      </c>
      <c r="C81" s="239">
        <v>52218</v>
      </c>
      <c r="D81" s="240">
        <v>22</v>
      </c>
      <c r="E81" s="232">
        <v>7869951</v>
      </c>
      <c r="F81" s="173">
        <f t="shared" si="22"/>
        <v>5.5025628495018575E-2</v>
      </c>
      <c r="G81" s="232">
        <v>8303000</v>
      </c>
      <c r="H81" s="174">
        <v>7.0000000000000007E-2</v>
      </c>
      <c r="I81" s="175">
        <f t="shared" si="33"/>
        <v>8884210</v>
      </c>
      <c r="J81" s="174">
        <v>0.1</v>
      </c>
      <c r="K81" s="175">
        <f t="shared" si="34"/>
        <v>9133300</v>
      </c>
      <c r="L81" s="187">
        <v>33</v>
      </c>
      <c r="M81" s="241">
        <v>270262650</v>
      </c>
      <c r="N81" s="229">
        <v>37</v>
      </c>
      <c r="O81" s="228">
        <v>303474650</v>
      </c>
      <c r="P81" s="186">
        <f t="shared" si="35"/>
        <v>573737300</v>
      </c>
      <c r="Q81" s="186">
        <f t="shared" si="36"/>
        <v>256166905.05000001</v>
      </c>
      <c r="R81" s="186">
        <f t="shared" si="26"/>
        <v>266541664.70452502</v>
      </c>
      <c r="S81" s="186">
        <f t="shared" si="37"/>
        <v>3720985.2954749763</v>
      </c>
      <c r="T81" s="186">
        <f t="shared" si="38"/>
        <v>287646709.05000001</v>
      </c>
      <c r="U81" s="186">
        <f t="shared" si="29"/>
        <v>299296400.76652503</v>
      </c>
      <c r="V81" s="186">
        <f t="shared" si="39"/>
        <v>4178249.2334749699</v>
      </c>
      <c r="W81" s="186">
        <f t="shared" si="40"/>
        <v>7899234.5289499462</v>
      </c>
      <c r="Y81" s="178"/>
      <c r="AA81" s="178"/>
      <c r="AB81" s="179"/>
      <c r="AC81" s="179"/>
      <c r="AD81" s="179"/>
      <c r="AE81" s="179"/>
      <c r="AF81" s="179"/>
      <c r="AG81" s="178"/>
    </row>
    <row r="82" spans="2:33" s="198" customFormat="1" ht="15.75" x14ac:dyDescent="0.25">
      <c r="B82" s="201" t="s">
        <v>310</v>
      </c>
      <c r="C82" s="202">
        <v>19128</v>
      </c>
      <c r="D82" s="203">
        <v>26</v>
      </c>
      <c r="E82" s="192">
        <v>8368473</v>
      </c>
      <c r="F82" s="236">
        <f t="shared" si="22"/>
        <v>6.297445185032835E-5</v>
      </c>
      <c r="G82" s="192">
        <v>8369000</v>
      </c>
      <c r="H82" s="194">
        <v>7.0000000000000007E-2</v>
      </c>
      <c r="I82" s="195">
        <f t="shared" si="33"/>
        <v>8954830</v>
      </c>
      <c r="J82" s="194">
        <v>0.1</v>
      </c>
      <c r="K82" s="195">
        <f t="shared" si="34"/>
        <v>9205900</v>
      </c>
      <c r="L82" s="196">
        <v>44</v>
      </c>
      <c r="M82" s="192">
        <v>359736000</v>
      </c>
      <c r="N82" s="196">
        <v>52</v>
      </c>
      <c r="O82" s="197">
        <v>422503500</v>
      </c>
      <c r="P82" s="197">
        <f t="shared" si="35"/>
        <v>782239500</v>
      </c>
      <c r="Q82" s="197">
        <f t="shared" si="36"/>
        <v>359713347.24913377</v>
      </c>
      <c r="R82" s="197">
        <f t="shared" si="26"/>
        <v>374281737.8127237</v>
      </c>
      <c r="S82" s="197">
        <f t="shared" si="37"/>
        <v>-14545737.812723696</v>
      </c>
      <c r="T82" s="197">
        <f t="shared" si="38"/>
        <v>422476894.74913377</v>
      </c>
      <c r="U82" s="197">
        <f t="shared" si="29"/>
        <v>439587208.98647368</v>
      </c>
      <c r="V82" s="197">
        <f t="shared" si="39"/>
        <v>-17083708.98647368</v>
      </c>
      <c r="W82" s="197">
        <f t="shared" si="40"/>
        <v>-31629446.799197376</v>
      </c>
      <c r="Y82" s="199"/>
      <c r="AA82" s="199"/>
      <c r="AB82" s="200"/>
      <c r="AC82" s="200"/>
      <c r="AD82" s="200"/>
      <c r="AE82" s="200"/>
      <c r="AF82" s="200"/>
      <c r="AG82" s="199"/>
    </row>
    <row r="83" spans="2:33" s="177" customFormat="1" ht="15.75" x14ac:dyDescent="0.25">
      <c r="B83" s="238" t="s">
        <v>311</v>
      </c>
      <c r="C83" s="239">
        <v>102611</v>
      </c>
      <c r="D83" s="240">
        <v>26</v>
      </c>
      <c r="E83" s="232">
        <v>7588177</v>
      </c>
      <c r="F83" s="173">
        <f t="shared" si="22"/>
        <v>5.5062368734941192E-2</v>
      </c>
      <c r="G83" s="232">
        <v>8006000</v>
      </c>
      <c r="H83" s="174">
        <v>7.0000000000000007E-2</v>
      </c>
      <c r="I83" s="175">
        <f t="shared" si="33"/>
        <v>8566420</v>
      </c>
      <c r="J83" s="174">
        <v>0.1</v>
      </c>
      <c r="K83" s="175">
        <f t="shared" si="34"/>
        <v>8806600</v>
      </c>
      <c r="L83" s="187">
        <v>25</v>
      </c>
      <c r="M83" s="232">
        <v>197748200</v>
      </c>
      <c r="N83" s="187">
        <v>31</v>
      </c>
      <c r="O83" s="186">
        <v>246985100</v>
      </c>
      <c r="P83" s="186">
        <f t="shared" si="35"/>
        <v>444733300</v>
      </c>
      <c r="Q83" s="186">
        <f t="shared" si="36"/>
        <v>187427971.90000001</v>
      </c>
      <c r="R83" s="186">
        <f t="shared" si="26"/>
        <v>195018804.76195002</v>
      </c>
      <c r="S83" s="186">
        <f t="shared" si="37"/>
        <v>2729395.238049984</v>
      </c>
      <c r="T83" s="186">
        <f t="shared" si="38"/>
        <v>234095260.45000002</v>
      </c>
      <c r="U83" s="186">
        <f t="shared" si="29"/>
        <v>243576118.49822503</v>
      </c>
      <c r="V83" s="186">
        <f t="shared" si="39"/>
        <v>3408981.5017749667</v>
      </c>
      <c r="W83" s="186">
        <f t="shared" si="40"/>
        <v>6138376.7398249507</v>
      </c>
      <c r="Y83" s="178"/>
      <c r="AA83" s="178"/>
      <c r="AB83" s="179"/>
      <c r="AC83" s="179"/>
      <c r="AD83" s="179"/>
      <c r="AE83" s="179"/>
      <c r="AF83" s="179"/>
      <c r="AG83" s="178"/>
    </row>
    <row r="84" spans="2:33" s="177" customFormat="1" ht="15.75" x14ac:dyDescent="0.25">
      <c r="B84" s="245" t="s">
        <v>312</v>
      </c>
      <c r="C84" s="246">
        <v>54375</v>
      </c>
      <c r="D84" s="247">
        <v>33</v>
      </c>
      <c r="E84" s="232">
        <v>8614778</v>
      </c>
      <c r="F84" s="173">
        <f t="shared" si="22"/>
        <v>5.504750093386046E-2</v>
      </c>
      <c r="G84" s="232">
        <v>9089000</v>
      </c>
      <c r="H84" s="174">
        <v>7.0000000000000007E-2</v>
      </c>
      <c r="I84" s="175">
        <f t="shared" si="33"/>
        <v>9725230</v>
      </c>
      <c r="J84" s="174">
        <v>0.1</v>
      </c>
      <c r="K84" s="175">
        <f t="shared" si="34"/>
        <v>9997900</v>
      </c>
      <c r="L84" s="187">
        <v>0</v>
      </c>
      <c r="M84" s="186">
        <f>+L84*G84</f>
        <v>0</v>
      </c>
      <c r="N84" s="187">
        <v>15</v>
      </c>
      <c r="O84" s="228">
        <v>129518250</v>
      </c>
      <c r="P84" s="186">
        <f t="shared" si="35"/>
        <v>129518250</v>
      </c>
      <c r="Q84" s="186">
        <f t="shared" si="36"/>
        <v>0</v>
      </c>
      <c r="R84" s="186">
        <f t="shared" si="26"/>
        <v>0</v>
      </c>
      <c r="S84" s="186">
        <f t="shared" si="37"/>
        <v>0</v>
      </c>
      <c r="T84" s="186">
        <f t="shared" si="38"/>
        <v>122760586.5</v>
      </c>
      <c r="U84" s="186">
        <f t="shared" si="29"/>
        <v>127732390.25325</v>
      </c>
      <c r="V84" s="186">
        <f t="shared" si="39"/>
        <v>1785859.7467499971</v>
      </c>
      <c r="W84" s="186">
        <f t="shared" si="40"/>
        <v>1785859.7467499971</v>
      </c>
      <c r="Y84" s="178"/>
      <c r="AA84" s="178"/>
      <c r="AB84" s="179"/>
      <c r="AC84" s="179"/>
      <c r="AD84" s="179"/>
      <c r="AE84" s="179"/>
      <c r="AF84" s="179"/>
      <c r="AG84" s="178"/>
    </row>
    <row r="85" spans="2:33" s="177" customFormat="1" ht="15.75" x14ac:dyDescent="0.25">
      <c r="B85" s="242" t="s">
        <v>196</v>
      </c>
      <c r="C85" s="243">
        <v>53012</v>
      </c>
      <c r="D85" s="244">
        <v>48</v>
      </c>
      <c r="E85" s="232">
        <v>13087685</v>
      </c>
      <c r="F85" s="173">
        <f t="shared" si="22"/>
        <v>5.503761742431923E-2</v>
      </c>
      <c r="G85" s="232">
        <v>13808000</v>
      </c>
      <c r="H85" s="174">
        <v>7.0000000000000007E-2</v>
      </c>
      <c r="I85" s="175">
        <f t="shared" si="33"/>
        <v>14774560</v>
      </c>
      <c r="J85" s="174">
        <v>0.1</v>
      </c>
      <c r="K85" s="175">
        <f t="shared" si="34"/>
        <v>15188800</v>
      </c>
      <c r="L85" s="187">
        <v>108</v>
      </c>
      <c r="M85" s="241">
        <v>1326868000</v>
      </c>
      <c r="N85" s="187">
        <v>116</v>
      </c>
      <c r="O85" s="228">
        <v>1395908000</v>
      </c>
      <c r="P85" s="186">
        <f t="shared" si="35"/>
        <v>2722776000</v>
      </c>
      <c r="Q85" s="186">
        <f t="shared" si="36"/>
        <v>1257649943.5530126</v>
      </c>
      <c r="R85" s="186">
        <f t="shared" si="26"/>
        <v>1308584766.2669096</v>
      </c>
      <c r="S85" s="186">
        <f t="shared" si="37"/>
        <v>18283233.733090401</v>
      </c>
      <c r="T85" s="186">
        <f t="shared" si="38"/>
        <v>1323088368.5530126</v>
      </c>
      <c r="U85" s="186">
        <f t="shared" si="29"/>
        <v>1376673447.4794097</v>
      </c>
      <c r="V85" s="186">
        <f t="shared" si="39"/>
        <v>19234552.520590305</v>
      </c>
      <c r="W85" s="186">
        <f t="shared" si="40"/>
        <v>37517786.253680706</v>
      </c>
      <c r="Y85" s="178"/>
      <c r="AA85" s="178"/>
      <c r="AB85" s="179"/>
      <c r="AC85" s="179"/>
      <c r="AD85" s="179"/>
      <c r="AE85" s="179"/>
      <c r="AF85" s="179"/>
      <c r="AG85" s="178"/>
    </row>
    <row r="86" spans="2:33" s="221" customFormat="1" ht="15.75" x14ac:dyDescent="0.25">
      <c r="B86" s="213" t="s">
        <v>313</v>
      </c>
      <c r="C86" s="214"/>
      <c r="D86" s="215">
        <v>50</v>
      </c>
      <c r="E86" s="216">
        <v>10009852</v>
      </c>
      <c r="F86" s="237">
        <f t="shared" si="22"/>
        <v>5.50605543418623E-2</v>
      </c>
      <c r="G86" s="216">
        <v>10561000</v>
      </c>
      <c r="H86" s="217">
        <v>7.0000000000000007E-2</v>
      </c>
      <c r="I86" s="218">
        <f t="shared" si="33"/>
        <v>11300270</v>
      </c>
      <c r="J86" s="217">
        <v>0.1</v>
      </c>
      <c r="K86" s="218">
        <f t="shared" si="34"/>
        <v>11617100</v>
      </c>
      <c r="L86" s="219"/>
      <c r="M86" s="220">
        <f>+L86*G86</f>
        <v>0</v>
      </c>
      <c r="N86" s="219"/>
      <c r="O86" s="220">
        <f>+N86*G86</f>
        <v>0</v>
      </c>
      <c r="P86" s="220">
        <f t="shared" si="35"/>
        <v>0</v>
      </c>
      <c r="Q86" s="220">
        <f t="shared" si="36"/>
        <v>0</v>
      </c>
      <c r="R86" s="220">
        <f t="shared" si="26"/>
        <v>0</v>
      </c>
      <c r="S86" s="220">
        <f t="shared" si="37"/>
        <v>0</v>
      </c>
      <c r="T86" s="220">
        <f t="shared" si="38"/>
        <v>0</v>
      </c>
      <c r="U86" s="220">
        <f t="shared" si="29"/>
        <v>0</v>
      </c>
      <c r="V86" s="220">
        <f t="shared" si="39"/>
        <v>0</v>
      </c>
      <c r="W86" s="220">
        <f t="shared" si="40"/>
        <v>0</v>
      </c>
      <c r="Y86" s="222"/>
      <c r="AA86" s="222"/>
      <c r="AB86" s="223"/>
      <c r="AC86" s="223"/>
      <c r="AD86" s="223"/>
      <c r="AE86" s="223"/>
      <c r="AF86" s="223"/>
      <c r="AG86" s="222"/>
    </row>
    <row r="87" spans="2:33" s="177" customFormat="1" ht="15.75" x14ac:dyDescent="0.25">
      <c r="B87" s="238" t="s">
        <v>314</v>
      </c>
      <c r="C87" s="246">
        <v>103784</v>
      </c>
      <c r="D87" s="460">
        <v>50</v>
      </c>
      <c r="E87" s="232">
        <v>11287685</v>
      </c>
      <c r="F87" s="173">
        <f t="shared" si="22"/>
        <v>5.5043616117919747E-2</v>
      </c>
      <c r="G87" s="232">
        <v>11909000</v>
      </c>
      <c r="H87" s="174">
        <v>7.0000000000000007E-2</v>
      </c>
      <c r="I87" s="175">
        <f t="shared" si="33"/>
        <v>12742630</v>
      </c>
      <c r="J87" s="174">
        <v>0.1</v>
      </c>
      <c r="K87" s="175">
        <f t="shared" si="34"/>
        <v>13099900</v>
      </c>
      <c r="L87" s="462">
        <v>23</v>
      </c>
      <c r="M87" s="450">
        <v>246533256</v>
      </c>
      <c r="N87" s="465">
        <v>27</v>
      </c>
      <c r="O87" s="450">
        <v>300736162</v>
      </c>
      <c r="P87" s="446">
        <f>+M87+O87</f>
        <v>547269418</v>
      </c>
      <c r="Q87" s="446">
        <f t="shared" si="36"/>
        <v>233671150.87348726</v>
      </c>
      <c r="R87" s="446">
        <f t="shared" si="26"/>
        <v>243134832.4838635</v>
      </c>
      <c r="S87" s="446">
        <f t="shared" si="37"/>
        <v>3398423.5161364973</v>
      </c>
      <c r="T87" s="446">
        <f t="shared" si="38"/>
        <v>285046188.99697453</v>
      </c>
      <c r="U87" s="446">
        <f t="shared" si="29"/>
        <v>296590559.65135199</v>
      </c>
      <c r="V87" s="446">
        <f>O87-U87</f>
        <v>4145602.3486480117</v>
      </c>
      <c r="W87" s="446">
        <f t="shared" si="40"/>
        <v>7544025.8647845089</v>
      </c>
      <c r="Y87" s="178"/>
      <c r="AA87" s="178"/>
      <c r="AB87" s="179"/>
      <c r="AC87" s="179"/>
      <c r="AD87" s="179"/>
      <c r="AE87" s="179"/>
      <c r="AF87" s="179"/>
      <c r="AG87" s="178"/>
    </row>
    <row r="88" spans="2:33" s="177" customFormat="1" ht="15.75" x14ac:dyDescent="0.25">
      <c r="B88" s="242" t="s">
        <v>315</v>
      </c>
      <c r="C88" s="246">
        <v>103784</v>
      </c>
      <c r="D88" s="460"/>
      <c r="E88" s="232">
        <v>9814778</v>
      </c>
      <c r="F88" s="173">
        <f t="shared" si="22"/>
        <v>5.5041693250728718E-2</v>
      </c>
      <c r="G88" s="232">
        <v>10355000</v>
      </c>
      <c r="H88" s="174">
        <v>7.0000000000000007E-2</v>
      </c>
      <c r="I88" s="175">
        <f t="shared" si="33"/>
        <v>11079850</v>
      </c>
      <c r="J88" s="174">
        <v>0.1</v>
      </c>
      <c r="K88" s="175">
        <f t="shared" si="34"/>
        <v>11390500</v>
      </c>
      <c r="L88" s="463"/>
      <c r="M88" s="452"/>
      <c r="N88" s="466"/>
      <c r="O88" s="452"/>
      <c r="P88" s="453"/>
      <c r="Q88" s="453"/>
      <c r="R88" s="453"/>
      <c r="S88" s="453"/>
      <c r="T88" s="453"/>
      <c r="U88" s="453"/>
      <c r="V88" s="453"/>
      <c r="W88" s="453"/>
      <c r="Y88" s="178"/>
      <c r="AA88" s="178"/>
      <c r="AB88" s="179"/>
      <c r="AC88" s="179"/>
      <c r="AD88" s="179"/>
      <c r="AE88" s="179"/>
      <c r="AF88" s="179"/>
      <c r="AG88" s="178"/>
    </row>
    <row r="89" spans="2:33" s="177" customFormat="1" ht="15.75" x14ac:dyDescent="0.25">
      <c r="B89" s="248" t="s">
        <v>316</v>
      </c>
      <c r="C89" s="243">
        <v>103784</v>
      </c>
      <c r="D89" s="461"/>
      <c r="E89" s="232">
        <v>9990148</v>
      </c>
      <c r="F89" s="173">
        <f t="shared" si="22"/>
        <v>2.1206092242076924E-2</v>
      </c>
      <c r="G89" s="232">
        <v>10202000</v>
      </c>
      <c r="H89" s="174">
        <v>7.0000000000000007E-2</v>
      </c>
      <c r="I89" s="175">
        <f t="shared" si="33"/>
        <v>10916140</v>
      </c>
      <c r="J89" s="174">
        <v>0.1</v>
      </c>
      <c r="K89" s="175">
        <f t="shared" si="34"/>
        <v>11222200</v>
      </c>
      <c r="L89" s="464"/>
      <c r="M89" s="451"/>
      <c r="N89" s="467"/>
      <c r="O89" s="451"/>
      <c r="P89" s="447"/>
      <c r="Q89" s="447"/>
      <c r="R89" s="447"/>
      <c r="S89" s="447"/>
      <c r="T89" s="447"/>
      <c r="U89" s="447"/>
      <c r="V89" s="447"/>
      <c r="W89" s="447"/>
      <c r="Y89" s="178"/>
      <c r="AA89" s="178"/>
      <c r="AB89" s="179"/>
      <c r="AC89" s="179"/>
      <c r="AD89" s="179"/>
      <c r="AE89" s="179"/>
      <c r="AF89" s="179"/>
      <c r="AG89" s="178"/>
    </row>
    <row r="90" spans="2:33" s="177" customFormat="1" ht="15.75" x14ac:dyDescent="0.25">
      <c r="B90" s="238" t="s">
        <v>317</v>
      </c>
      <c r="C90" s="239">
        <v>102758</v>
      </c>
      <c r="D90" s="240">
        <v>52</v>
      </c>
      <c r="E90" s="232">
        <v>9351724</v>
      </c>
      <c r="F90" s="173">
        <f t="shared" si="22"/>
        <v>5.5099573084064435E-2</v>
      </c>
      <c r="G90" s="232">
        <v>9867000</v>
      </c>
      <c r="H90" s="174">
        <v>7.0000000000000007E-2</v>
      </c>
      <c r="I90" s="175">
        <f t="shared" si="33"/>
        <v>10557690</v>
      </c>
      <c r="J90" s="174">
        <v>0.1</v>
      </c>
      <c r="K90" s="175">
        <f t="shared" si="34"/>
        <v>10853700</v>
      </c>
      <c r="L90" s="187">
        <v>46</v>
      </c>
      <c r="M90" s="241">
        <v>405080250</v>
      </c>
      <c r="N90" s="229">
        <v>56</v>
      </c>
      <c r="O90" s="228">
        <v>488949750</v>
      </c>
      <c r="P90" s="186">
        <f t="shared" ref="P90:P96" si="41">+M90+O90</f>
        <v>894030000</v>
      </c>
      <c r="Q90" s="186">
        <f>M90/(1+F90)</f>
        <v>383926086.53602922</v>
      </c>
      <c r="R90" s="186">
        <f t="shared" ref="R90:R108" si="42">($Q90*$R$10)+$Q90</f>
        <v>399475093.0407384</v>
      </c>
      <c r="S90" s="186">
        <f t="shared" ref="S90:S96" si="43">M90-R90</f>
        <v>5605156.9592615962</v>
      </c>
      <c r="T90" s="186">
        <f>O90/(1+F90)</f>
        <v>463415740.53602922</v>
      </c>
      <c r="U90" s="186">
        <f t="shared" ref="U90:U108" si="44">($T90*$U$10)+$T90</f>
        <v>482184078.02773839</v>
      </c>
      <c r="V90" s="186">
        <f t="shared" ref="V90:V96" si="45">O90-U90</f>
        <v>6765671.9722616076</v>
      </c>
      <c r="W90" s="186">
        <f t="shared" ref="W90:W96" si="46">S90+V90</f>
        <v>12370828.931523204</v>
      </c>
      <c r="Y90" s="178"/>
      <c r="AA90" s="178"/>
      <c r="AB90" s="179"/>
      <c r="AC90" s="179"/>
      <c r="AD90" s="179"/>
      <c r="AE90" s="179"/>
      <c r="AF90" s="179"/>
      <c r="AG90" s="178"/>
    </row>
    <row r="91" spans="2:33" s="198" customFormat="1" ht="15.75" x14ac:dyDescent="0.25">
      <c r="B91" s="204" t="s">
        <v>318</v>
      </c>
      <c r="C91" s="205"/>
      <c r="D91" s="206">
        <v>50</v>
      </c>
      <c r="E91" s="192">
        <v>12649261</v>
      </c>
      <c r="F91" s="236">
        <f t="shared" si="22"/>
        <v>5.8422385307732583E-5</v>
      </c>
      <c r="G91" s="192">
        <v>12650000</v>
      </c>
      <c r="H91" s="194">
        <v>7.0000000000000007E-2</v>
      </c>
      <c r="I91" s="195">
        <f t="shared" si="33"/>
        <v>13535500</v>
      </c>
      <c r="J91" s="194">
        <v>0.1</v>
      </c>
      <c r="K91" s="195">
        <f t="shared" si="34"/>
        <v>13915000</v>
      </c>
      <c r="L91" s="196">
        <v>21</v>
      </c>
      <c r="M91" s="192">
        <v>250018573</v>
      </c>
      <c r="N91" s="196">
        <v>28</v>
      </c>
      <c r="O91" s="197">
        <v>316883387</v>
      </c>
      <c r="P91" s="197">
        <f t="shared" si="41"/>
        <v>566901960</v>
      </c>
      <c r="Q91" s="197">
        <f>M91/(1+F91)</f>
        <v>250003967.17190143</v>
      </c>
      <c r="R91" s="197">
        <f t="shared" si="42"/>
        <v>260129127.84236345</v>
      </c>
      <c r="S91" s="207">
        <f>M91-R91</f>
        <v>-10110554.842363447</v>
      </c>
      <c r="T91" s="197">
        <f>O91/(1+F91)</f>
        <v>316864874.99818236</v>
      </c>
      <c r="U91" s="197">
        <f t="shared" si="44"/>
        <v>329697902.43560874</v>
      </c>
      <c r="V91" s="197">
        <f t="shared" si="45"/>
        <v>-12814515.435608745</v>
      </c>
      <c r="W91" s="197">
        <f t="shared" si="46"/>
        <v>-22925070.277972192</v>
      </c>
      <c r="Y91" s="199"/>
      <c r="AA91" s="199"/>
      <c r="AB91" s="200"/>
      <c r="AC91" s="200"/>
      <c r="AD91" s="200"/>
      <c r="AE91" s="200"/>
      <c r="AF91" s="200"/>
      <c r="AG91" s="199"/>
    </row>
    <row r="92" spans="2:33" s="177" customFormat="1" ht="15.75" x14ac:dyDescent="0.25">
      <c r="B92" s="242" t="s">
        <v>319</v>
      </c>
      <c r="C92" s="243">
        <v>105155</v>
      </c>
      <c r="D92" s="244">
        <v>50</v>
      </c>
      <c r="E92" s="232">
        <v>15244000</v>
      </c>
      <c r="F92" s="173">
        <f t="shared" si="22"/>
        <v>5.5038047756494457E-2</v>
      </c>
      <c r="G92" s="232">
        <v>16083000</v>
      </c>
      <c r="H92" s="174">
        <v>7.0000000000000007E-2</v>
      </c>
      <c r="I92" s="175">
        <f t="shared" si="33"/>
        <v>17208810</v>
      </c>
      <c r="J92" s="174">
        <v>0.1</v>
      </c>
      <c r="K92" s="175">
        <f t="shared" si="34"/>
        <v>17691300</v>
      </c>
      <c r="L92" s="462">
        <v>14</v>
      </c>
      <c r="M92" s="450">
        <v>200254100</v>
      </c>
      <c r="N92" s="465">
        <v>30</v>
      </c>
      <c r="O92" s="450">
        <v>457582100</v>
      </c>
      <c r="P92" s="446">
        <f>+M92+O92</f>
        <v>657836200</v>
      </c>
      <c r="Q92" s="446">
        <f>M92/(1+F92)</f>
        <v>189807467.53715101</v>
      </c>
      <c r="R92" s="446">
        <f>($Q92*$R$10)+$Q92</f>
        <v>197494669.97240561</v>
      </c>
      <c r="S92" s="446">
        <f>M92-R92</f>
        <v>2759430.0275943875</v>
      </c>
      <c r="T92" s="446">
        <f>O92/(1+F92)</f>
        <v>433711467.53715098</v>
      </c>
      <c r="U92" s="446">
        <f>($T92*$U$10)+$T92</f>
        <v>451276781.97240561</v>
      </c>
      <c r="V92" s="446">
        <f>O92-U92</f>
        <v>6305318.0275943875</v>
      </c>
      <c r="W92" s="446">
        <f t="shared" si="46"/>
        <v>9064748.0551887751</v>
      </c>
      <c r="Y92" s="178"/>
      <c r="AA92" s="178"/>
      <c r="AB92" s="179"/>
      <c r="AC92" s="179"/>
      <c r="AD92" s="179"/>
      <c r="AE92" s="179"/>
      <c r="AF92" s="179"/>
      <c r="AG92" s="178"/>
    </row>
    <row r="93" spans="2:33" s="177" customFormat="1" ht="15.75" x14ac:dyDescent="0.25">
      <c r="B93" s="242" t="s">
        <v>320</v>
      </c>
      <c r="C93" s="243">
        <v>105155</v>
      </c>
      <c r="D93" s="244">
        <v>50</v>
      </c>
      <c r="E93" s="232">
        <v>15244000</v>
      </c>
      <c r="F93" s="173">
        <f t="shared" si="22"/>
        <v>0</v>
      </c>
      <c r="G93" s="232">
        <v>15244000</v>
      </c>
      <c r="H93" s="174">
        <v>7.0000000000000007E-2</v>
      </c>
      <c r="I93" s="175">
        <f t="shared" si="33"/>
        <v>16311080</v>
      </c>
      <c r="J93" s="174">
        <v>0.1</v>
      </c>
      <c r="K93" s="175">
        <f t="shared" si="34"/>
        <v>16768400</v>
      </c>
      <c r="L93" s="463"/>
      <c r="M93" s="452"/>
      <c r="N93" s="466"/>
      <c r="O93" s="452"/>
      <c r="P93" s="453"/>
      <c r="Q93" s="453"/>
      <c r="R93" s="453"/>
      <c r="S93" s="453"/>
      <c r="T93" s="453"/>
      <c r="U93" s="453"/>
      <c r="V93" s="453"/>
      <c r="W93" s="453"/>
      <c r="Y93" s="178"/>
      <c r="AA93" s="178"/>
      <c r="AB93" s="179"/>
      <c r="AC93" s="179"/>
      <c r="AD93" s="179"/>
      <c r="AE93" s="179"/>
      <c r="AF93" s="179"/>
      <c r="AG93" s="178"/>
    </row>
    <row r="94" spans="2:33" s="177" customFormat="1" ht="15.75" x14ac:dyDescent="0.25">
      <c r="B94" s="242" t="s">
        <v>321</v>
      </c>
      <c r="C94" s="243">
        <v>105155</v>
      </c>
      <c r="D94" s="244">
        <v>50</v>
      </c>
      <c r="E94" s="232">
        <v>14800000</v>
      </c>
      <c r="F94" s="173">
        <f t="shared" si="22"/>
        <v>0</v>
      </c>
      <c r="G94" s="232">
        <v>14800000</v>
      </c>
      <c r="H94" s="174">
        <v>7.0000000000000007E-2</v>
      </c>
      <c r="I94" s="175">
        <f t="shared" si="33"/>
        <v>15836000</v>
      </c>
      <c r="J94" s="174">
        <v>0.1</v>
      </c>
      <c r="K94" s="175">
        <f t="shared" si="34"/>
        <v>16280000</v>
      </c>
      <c r="L94" s="464"/>
      <c r="M94" s="451"/>
      <c r="N94" s="467"/>
      <c r="O94" s="451"/>
      <c r="P94" s="447"/>
      <c r="Q94" s="447"/>
      <c r="R94" s="447"/>
      <c r="S94" s="447"/>
      <c r="T94" s="447"/>
      <c r="U94" s="447"/>
      <c r="V94" s="447"/>
      <c r="W94" s="447"/>
      <c r="Y94" s="178"/>
      <c r="AA94" s="178"/>
      <c r="AB94" s="179"/>
      <c r="AC94" s="179"/>
      <c r="AD94" s="179"/>
      <c r="AE94" s="179"/>
      <c r="AF94" s="179"/>
      <c r="AG94" s="178"/>
    </row>
    <row r="95" spans="2:33" s="177" customFormat="1" ht="15.75" x14ac:dyDescent="0.25">
      <c r="B95" s="238" t="s">
        <v>202</v>
      </c>
      <c r="C95" s="239">
        <v>105077</v>
      </c>
      <c r="D95" s="240">
        <v>52</v>
      </c>
      <c r="E95" s="232">
        <v>12087882</v>
      </c>
      <c r="F95" s="173">
        <f t="shared" si="22"/>
        <v>5.5023535140399371E-2</v>
      </c>
      <c r="G95" s="232">
        <v>12753000</v>
      </c>
      <c r="H95" s="174">
        <v>7.0000000000000007E-2</v>
      </c>
      <c r="I95" s="175">
        <f t="shared" si="33"/>
        <v>13645710</v>
      </c>
      <c r="J95" s="174">
        <v>0.1</v>
      </c>
      <c r="K95" s="175">
        <f t="shared" si="34"/>
        <v>14028300</v>
      </c>
      <c r="L95" s="187">
        <v>1</v>
      </c>
      <c r="M95" s="249">
        <v>7861320</v>
      </c>
      <c r="N95" s="229">
        <v>8</v>
      </c>
      <c r="O95" s="228">
        <v>67109634</v>
      </c>
      <c r="P95" s="186">
        <f>+M95+O95</f>
        <v>74970954</v>
      </c>
      <c r="Q95" s="186">
        <f>M95/(1+F95)</f>
        <v>7451321.9261538452</v>
      </c>
      <c r="R95" s="186">
        <f t="shared" si="42"/>
        <v>7753100.4641630761</v>
      </c>
      <c r="S95" s="186">
        <f t="shared" si="43"/>
        <v>108219.53583692387</v>
      </c>
      <c r="T95" s="186">
        <f>O95/(1+F95)</f>
        <v>63609608.47292307</v>
      </c>
      <c r="U95" s="186">
        <f t="shared" si="44"/>
        <v>66185797.616076455</v>
      </c>
      <c r="V95" s="186">
        <f t="shared" si="45"/>
        <v>923836.38392354548</v>
      </c>
      <c r="W95" s="186">
        <f t="shared" si="46"/>
        <v>1032055.9197604693</v>
      </c>
      <c r="Y95" s="178"/>
      <c r="AA95" s="178"/>
      <c r="AB95" s="179"/>
      <c r="AC95" s="179"/>
      <c r="AD95" s="179"/>
      <c r="AE95" s="179"/>
      <c r="AF95" s="179"/>
      <c r="AG95" s="178"/>
    </row>
    <row r="96" spans="2:33" s="177" customFormat="1" ht="15.75" x14ac:dyDescent="0.25">
      <c r="B96" s="242" t="s">
        <v>322</v>
      </c>
      <c r="C96" s="243">
        <v>105642</v>
      </c>
      <c r="D96" s="244">
        <v>112</v>
      </c>
      <c r="E96" s="232">
        <v>12087685</v>
      </c>
      <c r="F96" s="173">
        <f t="shared" si="22"/>
        <v>5.5040729469704175E-2</v>
      </c>
      <c r="G96" s="232">
        <v>12753000</v>
      </c>
      <c r="H96" s="174">
        <v>7.0000000000000007E-2</v>
      </c>
      <c r="I96" s="175">
        <f t="shared" si="33"/>
        <v>13645710</v>
      </c>
      <c r="J96" s="174">
        <v>0.1</v>
      </c>
      <c r="K96" s="175">
        <f t="shared" si="34"/>
        <v>14028300</v>
      </c>
      <c r="L96" s="187">
        <v>8</v>
      </c>
      <c r="M96" s="241">
        <v>68664550</v>
      </c>
      <c r="N96" s="229">
        <v>11</v>
      </c>
      <c r="O96" s="228">
        <v>105963050</v>
      </c>
      <c r="P96" s="186">
        <f t="shared" si="41"/>
        <v>174627600</v>
      </c>
      <c r="Q96" s="186">
        <f>M96/(1+F96)</f>
        <v>65082368.938034184</v>
      </c>
      <c r="R96" s="186">
        <f t="shared" si="42"/>
        <v>67718204.880024567</v>
      </c>
      <c r="S96" s="186">
        <f t="shared" si="43"/>
        <v>946345.11997543275</v>
      </c>
      <c r="T96" s="186">
        <f>O96/(1+F96)</f>
        <v>100435032.54444051</v>
      </c>
      <c r="U96" s="186">
        <f t="shared" si="44"/>
        <v>104502651.36249036</v>
      </c>
      <c r="V96" s="186">
        <f t="shared" si="45"/>
        <v>1460398.637509644</v>
      </c>
      <c r="W96" s="186">
        <f t="shared" si="46"/>
        <v>2406743.7574850768</v>
      </c>
      <c r="Y96" s="178"/>
      <c r="AA96" s="178"/>
      <c r="AB96" s="179"/>
      <c r="AC96" s="179"/>
      <c r="AD96" s="179"/>
      <c r="AE96" s="179"/>
      <c r="AG96" s="178"/>
    </row>
    <row r="97" spans="2:33" ht="12.75" x14ac:dyDescent="0.2">
      <c r="B97" s="54" t="s">
        <v>132</v>
      </c>
      <c r="C97" s="54"/>
      <c r="D97" s="107"/>
      <c r="E97" s="150"/>
      <c r="F97" s="134"/>
      <c r="G97" s="159"/>
      <c r="H97" s="87"/>
      <c r="I97" s="87"/>
      <c r="J97" s="87"/>
      <c r="K97" s="87"/>
      <c r="L97" s="87"/>
      <c r="M97" s="87"/>
      <c r="N97" s="87"/>
      <c r="O97" s="87"/>
      <c r="P97" s="87"/>
      <c r="Q97" s="87"/>
      <c r="R97" s="87"/>
      <c r="S97" s="87"/>
      <c r="T97" s="87"/>
      <c r="U97" s="87"/>
      <c r="V97" s="87"/>
      <c r="W97" s="87"/>
      <c r="Y97" s="116"/>
      <c r="AA97" s="116"/>
      <c r="AB97" s="115"/>
      <c r="AC97" s="115"/>
      <c r="AD97" s="115"/>
      <c r="AE97" s="115"/>
      <c r="AG97" s="116"/>
    </row>
    <row r="98" spans="2:33" s="198" customFormat="1" ht="15.75" x14ac:dyDescent="0.25">
      <c r="B98" s="189" t="s">
        <v>323</v>
      </c>
      <c r="C98" s="190">
        <v>11965</v>
      </c>
      <c r="D98" s="191">
        <v>20</v>
      </c>
      <c r="E98" s="192">
        <v>5081773</v>
      </c>
      <c r="F98" s="236">
        <f t="shared" si="22"/>
        <v>4.4669449028811314E-5</v>
      </c>
      <c r="G98" s="192">
        <v>5082000</v>
      </c>
      <c r="H98" s="194">
        <v>7.0000000000000007E-2</v>
      </c>
      <c r="I98" s="195">
        <f t="shared" ref="I98:I110" si="47">+(G98*H98)+G98</f>
        <v>5437740</v>
      </c>
      <c r="J98" s="194">
        <v>0.1</v>
      </c>
      <c r="K98" s="195">
        <f t="shared" ref="K98:K110" si="48">+(G98*J98)+G98</f>
        <v>5590200</v>
      </c>
      <c r="L98" s="196">
        <v>58</v>
      </c>
      <c r="M98" s="197">
        <v>285182200</v>
      </c>
      <c r="N98" s="196">
        <v>51</v>
      </c>
      <c r="O98" s="197">
        <v>250370500</v>
      </c>
      <c r="P98" s="197">
        <f t="shared" ref="P98:P108" si="49">+M98+O98</f>
        <v>535552700</v>
      </c>
      <c r="Q98" s="197">
        <f t="shared" ref="Q98:Q108" si="50">M98/(1+F98)</f>
        <v>285169461.63726884</v>
      </c>
      <c r="R98" s="197">
        <f t="shared" si="42"/>
        <v>296718824.83357823</v>
      </c>
      <c r="S98" s="197">
        <f>M98-R98</f>
        <v>-11536624.833578229</v>
      </c>
      <c r="T98" s="197">
        <f t="shared" ref="T98:T108" si="51">O98/(1+F98)</f>
        <v>250359316.58726883</v>
      </c>
      <c r="U98" s="197">
        <f t="shared" si="44"/>
        <v>260498868.90905321</v>
      </c>
      <c r="V98" s="197">
        <f t="shared" ref="V98:V108" si="52">O98-U98</f>
        <v>-10128368.909053206</v>
      </c>
      <c r="W98" s="197">
        <f t="shared" ref="W98:W108" si="53">S98+V98</f>
        <v>-21664993.742631435</v>
      </c>
      <c r="Y98" s="199"/>
      <c r="AA98" s="199"/>
      <c r="AB98" s="200"/>
      <c r="AC98" s="200"/>
      <c r="AD98" s="200"/>
      <c r="AE98" s="200"/>
      <c r="AG98" s="199"/>
    </row>
    <row r="99" spans="2:33" s="177" customFormat="1" ht="15.75" x14ac:dyDescent="0.25">
      <c r="B99" s="242" t="s">
        <v>324</v>
      </c>
      <c r="C99" s="243">
        <v>101784</v>
      </c>
      <c r="D99" s="244">
        <v>24</v>
      </c>
      <c r="E99" s="232">
        <v>8371429</v>
      </c>
      <c r="F99" s="173">
        <f t="shared" si="22"/>
        <v>4.5102335574965791E-2</v>
      </c>
      <c r="G99" s="232">
        <v>8749000</v>
      </c>
      <c r="H99" s="174">
        <v>7.0000000000000007E-2</v>
      </c>
      <c r="I99" s="175">
        <f t="shared" si="47"/>
        <v>9361430</v>
      </c>
      <c r="J99" s="174">
        <v>0.1</v>
      </c>
      <c r="K99" s="175">
        <f t="shared" si="48"/>
        <v>9623900</v>
      </c>
      <c r="L99" s="187">
        <v>27</v>
      </c>
      <c r="M99" s="228">
        <v>225561250</v>
      </c>
      <c r="N99" s="229">
        <v>33</v>
      </c>
      <c r="O99" s="228">
        <v>279155250</v>
      </c>
      <c r="P99" s="186">
        <f t="shared" si="49"/>
        <v>504716500</v>
      </c>
      <c r="Q99" s="186">
        <f t="shared" si="50"/>
        <v>215826950.4544805</v>
      </c>
      <c r="R99" s="186">
        <f t="shared" si="42"/>
        <v>224567941.94788694</v>
      </c>
      <c r="S99" s="186">
        <f>M99-R99</f>
        <v>993308.05211305618</v>
      </c>
      <c r="T99" s="186">
        <f t="shared" si="51"/>
        <v>267108052.96059549</v>
      </c>
      <c r="U99" s="186">
        <f t="shared" si="44"/>
        <v>277925929.10549963</v>
      </c>
      <c r="V99" s="186">
        <f t="shared" si="52"/>
        <v>1229320.8945003748</v>
      </c>
      <c r="W99" s="186">
        <f t="shared" si="53"/>
        <v>2222628.946613431</v>
      </c>
      <c r="Y99" s="178"/>
      <c r="AA99" s="178"/>
      <c r="AB99" s="179"/>
      <c r="AC99" s="179"/>
      <c r="AD99" s="179"/>
      <c r="AE99" s="179"/>
      <c r="AG99" s="178"/>
    </row>
    <row r="100" spans="2:33" s="177" customFormat="1" ht="15.75" x14ac:dyDescent="0.25">
      <c r="B100" s="238" t="s">
        <v>325</v>
      </c>
      <c r="C100" s="239">
        <v>102637</v>
      </c>
      <c r="D100" s="240">
        <v>25</v>
      </c>
      <c r="E100" s="232">
        <v>7218719</v>
      </c>
      <c r="F100" s="173">
        <f t="shared" si="22"/>
        <v>4.506076493627198E-2</v>
      </c>
      <c r="G100" s="232">
        <v>7544000</v>
      </c>
      <c r="H100" s="174">
        <v>7.0000000000000007E-2</v>
      </c>
      <c r="I100" s="175">
        <f t="shared" si="47"/>
        <v>8072080</v>
      </c>
      <c r="J100" s="174">
        <v>0.1</v>
      </c>
      <c r="K100" s="175">
        <f t="shared" si="48"/>
        <v>8298400</v>
      </c>
      <c r="L100" s="187">
        <v>53</v>
      </c>
      <c r="M100" s="228">
        <v>376516000</v>
      </c>
      <c r="N100" s="229">
        <v>50</v>
      </c>
      <c r="O100" s="228">
        <v>357884000</v>
      </c>
      <c r="P100" s="186">
        <f t="shared" si="49"/>
        <v>734400000</v>
      </c>
      <c r="Q100" s="186">
        <f t="shared" si="50"/>
        <v>360281442.60392362</v>
      </c>
      <c r="R100" s="186">
        <f t="shared" si="42"/>
        <v>374872841.02938253</v>
      </c>
      <c r="S100" s="186">
        <f t="shared" ref="S100:S108" si="54">M100-R100</f>
        <v>1643158.9706174731</v>
      </c>
      <c r="T100" s="186">
        <f t="shared" si="51"/>
        <v>342452814.2359491</v>
      </c>
      <c r="U100" s="186">
        <f t="shared" si="44"/>
        <v>356322153.21250504</v>
      </c>
      <c r="V100" s="186">
        <f t="shared" si="52"/>
        <v>1561846.7874949574</v>
      </c>
      <c r="W100" s="186">
        <f t="shared" si="53"/>
        <v>3205005.7581124306</v>
      </c>
      <c r="Y100" s="178"/>
      <c r="AA100" s="178"/>
      <c r="AB100" s="179"/>
      <c r="AC100" s="179"/>
      <c r="AD100" s="179"/>
      <c r="AE100" s="179"/>
      <c r="AG100" s="178"/>
    </row>
    <row r="101" spans="2:33" s="177" customFormat="1" ht="15.75" x14ac:dyDescent="0.25">
      <c r="B101" s="245" t="s">
        <v>326</v>
      </c>
      <c r="C101" s="246">
        <v>54588</v>
      </c>
      <c r="D101" s="247">
        <v>27</v>
      </c>
      <c r="E101" s="232">
        <v>5740887</v>
      </c>
      <c r="F101" s="173">
        <f t="shared" si="22"/>
        <v>4.5134662988489449E-2</v>
      </c>
      <c r="G101" s="232">
        <v>6000000</v>
      </c>
      <c r="H101" s="174">
        <v>7.0000000000000007E-2</v>
      </c>
      <c r="I101" s="175">
        <f t="shared" si="47"/>
        <v>6420000</v>
      </c>
      <c r="J101" s="174">
        <v>0.1</v>
      </c>
      <c r="K101" s="175">
        <f t="shared" si="48"/>
        <v>6600000</v>
      </c>
      <c r="L101" s="187">
        <v>44</v>
      </c>
      <c r="M101" s="228">
        <v>259500000</v>
      </c>
      <c r="N101" s="229">
        <v>37</v>
      </c>
      <c r="O101" s="228">
        <v>219300000</v>
      </c>
      <c r="P101" s="186">
        <f t="shared" si="49"/>
        <v>478800000</v>
      </c>
      <c r="Q101" s="186">
        <f t="shared" si="50"/>
        <v>248293362.75</v>
      </c>
      <c r="R101" s="186">
        <f t="shared" si="42"/>
        <v>258349243.94137499</v>
      </c>
      <c r="S101" s="186">
        <f t="shared" si="54"/>
        <v>1150756.0586250126</v>
      </c>
      <c r="T101" s="186">
        <f t="shared" si="51"/>
        <v>209829419.84999999</v>
      </c>
      <c r="U101" s="186">
        <f t="shared" si="44"/>
        <v>218327511.35392499</v>
      </c>
      <c r="V101" s="186">
        <f t="shared" si="52"/>
        <v>972488.6460750103</v>
      </c>
      <c r="W101" s="186">
        <f t="shared" si="53"/>
        <v>2123244.7047000229</v>
      </c>
      <c r="Y101" s="178"/>
      <c r="AA101" s="178"/>
      <c r="AB101" s="179"/>
      <c r="AC101" s="179"/>
      <c r="AD101" s="179"/>
      <c r="AE101" s="179"/>
      <c r="AG101" s="178"/>
    </row>
    <row r="102" spans="2:33" s="198" customFormat="1" ht="15.75" x14ac:dyDescent="0.25">
      <c r="B102" s="201" t="s">
        <v>327</v>
      </c>
      <c r="C102" s="202"/>
      <c r="D102" s="203">
        <v>26</v>
      </c>
      <c r="E102" s="192">
        <v>6842365</v>
      </c>
      <c r="F102" s="236">
        <f t="shared" si="22"/>
        <v>2.011512101444457E-2</v>
      </c>
      <c r="G102" s="192">
        <v>6980000</v>
      </c>
      <c r="H102" s="194">
        <v>7.0000000000000007E-2</v>
      </c>
      <c r="I102" s="195">
        <f t="shared" si="47"/>
        <v>7468600</v>
      </c>
      <c r="J102" s="194">
        <v>0.1</v>
      </c>
      <c r="K102" s="195">
        <f t="shared" si="48"/>
        <v>7678000</v>
      </c>
      <c r="L102" s="196">
        <v>25</v>
      </c>
      <c r="M102" s="197">
        <v>169359000</v>
      </c>
      <c r="N102" s="196">
        <v>30</v>
      </c>
      <c r="O102" s="197">
        <v>205259000</v>
      </c>
      <c r="P102" s="197">
        <f t="shared" si="49"/>
        <v>374618000</v>
      </c>
      <c r="Q102" s="197">
        <f t="shared" si="50"/>
        <v>166019497.7127507</v>
      </c>
      <c r="R102" s="197">
        <f t="shared" si="42"/>
        <v>172743287.3701171</v>
      </c>
      <c r="S102" s="197">
        <f t="shared" si="54"/>
        <v>-3384287.3701170981</v>
      </c>
      <c r="T102" s="197">
        <f t="shared" si="51"/>
        <v>201211604.23137537</v>
      </c>
      <c r="U102" s="197">
        <f t="shared" si="44"/>
        <v>209360674.20274606</v>
      </c>
      <c r="V102" s="197">
        <f t="shared" si="52"/>
        <v>-4101674.2027460635</v>
      </c>
      <c r="W102" s="197">
        <f t="shared" si="53"/>
        <v>-7485961.5728631616</v>
      </c>
      <c r="Y102" s="199"/>
      <c r="AA102" s="199"/>
      <c r="AB102" s="200"/>
      <c r="AC102" s="200"/>
      <c r="AD102" s="200"/>
      <c r="AE102" s="200"/>
      <c r="AG102" s="199"/>
    </row>
    <row r="103" spans="2:33" s="198" customFormat="1" ht="15.75" x14ac:dyDescent="0.25">
      <c r="B103" s="201" t="s">
        <v>328</v>
      </c>
      <c r="C103" s="202"/>
      <c r="D103" s="203">
        <v>93</v>
      </c>
      <c r="E103" s="192">
        <v>15013793</v>
      </c>
      <c r="F103" s="236">
        <f t="shared" si="22"/>
        <v>1.3787322097780219E-5</v>
      </c>
      <c r="G103" s="192">
        <v>15014000</v>
      </c>
      <c r="H103" s="194">
        <v>7.0000000000000007E-2</v>
      </c>
      <c r="I103" s="195">
        <f t="shared" si="47"/>
        <v>16064980</v>
      </c>
      <c r="J103" s="194">
        <v>0.1</v>
      </c>
      <c r="K103" s="195">
        <f t="shared" si="48"/>
        <v>16515400</v>
      </c>
      <c r="L103" s="196">
        <v>3</v>
      </c>
      <c r="M103" s="197">
        <v>45042000</v>
      </c>
      <c r="N103" s="196">
        <v>3</v>
      </c>
      <c r="O103" s="197">
        <v>45042000</v>
      </c>
      <c r="P103" s="197">
        <f t="shared" si="49"/>
        <v>90084000</v>
      </c>
      <c r="Q103" s="197">
        <f t="shared" si="50"/>
        <v>45041379</v>
      </c>
      <c r="R103" s="197">
        <f t="shared" si="42"/>
        <v>46865554.8495</v>
      </c>
      <c r="S103" s="197">
        <f t="shared" si="54"/>
        <v>-1823554.8495000005</v>
      </c>
      <c r="T103" s="197">
        <f t="shared" si="51"/>
        <v>45041379</v>
      </c>
      <c r="U103" s="197">
        <f t="shared" si="44"/>
        <v>46865554.8495</v>
      </c>
      <c r="V103" s="197">
        <f t="shared" si="52"/>
        <v>-1823554.8495000005</v>
      </c>
      <c r="W103" s="197">
        <f t="shared" si="53"/>
        <v>-3647109.699000001</v>
      </c>
      <c r="Y103" s="199"/>
      <c r="AA103" s="199"/>
      <c r="AB103" s="200"/>
      <c r="AC103" s="200"/>
      <c r="AD103" s="200"/>
      <c r="AE103" s="200"/>
      <c r="AG103" s="199"/>
    </row>
    <row r="104" spans="2:33" s="177" customFormat="1" ht="15.75" x14ac:dyDescent="0.25">
      <c r="B104" s="248" t="s">
        <v>213</v>
      </c>
      <c r="C104" s="250">
        <v>90827</v>
      </c>
      <c r="D104" s="251">
        <v>25</v>
      </c>
      <c r="E104" s="232">
        <v>7409852.7000000002</v>
      </c>
      <c r="F104" s="173">
        <f t="shared" si="22"/>
        <v>4.5094998986956902E-2</v>
      </c>
      <c r="G104" s="232">
        <v>7744000</v>
      </c>
      <c r="H104" s="174">
        <v>7.0000000000000007E-2</v>
      </c>
      <c r="I104" s="175">
        <f t="shared" si="47"/>
        <v>8286080</v>
      </c>
      <c r="J104" s="174">
        <v>0.1</v>
      </c>
      <c r="K104" s="175">
        <f t="shared" si="48"/>
        <v>8518400</v>
      </c>
      <c r="L104" s="187">
        <v>27</v>
      </c>
      <c r="M104" s="228">
        <v>200618400</v>
      </c>
      <c r="N104" s="229">
        <v>25</v>
      </c>
      <c r="O104" s="228">
        <v>185630400</v>
      </c>
      <c r="P104" s="186">
        <f t="shared" si="49"/>
        <v>386248800</v>
      </c>
      <c r="Q104" s="186">
        <f t="shared" si="50"/>
        <v>191961879.24970043</v>
      </c>
      <c r="R104" s="186">
        <f t="shared" si="42"/>
        <v>199736335.35931331</v>
      </c>
      <c r="S104" s="186">
        <f t="shared" si="54"/>
        <v>882064.64068669081</v>
      </c>
      <c r="T104" s="186">
        <f t="shared" si="51"/>
        <v>177620599.25646695</v>
      </c>
      <c r="U104" s="186">
        <f t="shared" si="44"/>
        <v>184814233.52635387</v>
      </c>
      <c r="V104" s="186">
        <f t="shared" si="52"/>
        <v>816166.47364613414</v>
      </c>
      <c r="W104" s="186">
        <f t="shared" si="53"/>
        <v>1698231.1143328249</v>
      </c>
      <c r="Y104" s="178"/>
      <c r="AA104" s="178"/>
      <c r="AB104" s="179"/>
      <c r="AC104" s="179"/>
      <c r="AD104" s="179"/>
      <c r="AE104" s="179"/>
      <c r="AG104" s="178"/>
    </row>
    <row r="105" spans="2:33" s="177" customFormat="1" ht="15.75" x14ac:dyDescent="0.25">
      <c r="B105" s="248" t="s">
        <v>329</v>
      </c>
      <c r="C105" s="250">
        <v>101521</v>
      </c>
      <c r="D105" s="251">
        <v>50</v>
      </c>
      <c r="E105" s="232">
        <v>9018719</v>
      </c>
      <c r="F105" s="173">
        <f t="shared" si="22"/>
        <v>4.5048637173416672E-2</v>
      </c>
      <c r="G105" s="232">
        <v>9425000</v>
      </c>
      <c r="H105" s="174">
        <v>7.0000000000000007E-2</v>
      </c>
      <c r="I105" s="175">
        <f t="shared" si="47"/>
        <v>10084750</v>
      </c>
      <c r="J105" s="174">
        <v>0.1</v>
      </c>
      <c r="K105" s="175">
        <f t="shared" si="48"/>
        <v>10367500</v>
      </c>
      <c r="L105" s="187">
        <v>83</v>
      </c>
      <c r="M105" s="228">
        <v>748425000</v>
      </c>
      <c r="N105" s="229">
        <v>75</v>
      </c>
      <c r="O105" s="228">
        <v>682737500</v>
      </c>
      <c r="P105" s="186">
        <f t="shared" si="49"/>
        <v>1431162500</v>
      </c>
      <c r="Q105" s="186">
        <f t="shared" si="50"/>
        <v>716162840.06100798</v>
      </c>
      <c r="R105" s="186">
        <f t="shared" si="42"/>
        <v>745167435.08347881</v>
      </c>
      <c r="S105" s="186">
        <f t="shared" si="54"/>
        <v>3257564.9165211916</v>
      </c>
      <c r="T105" s="186">
        <f t="shared" si="51"/>
        <v>653306913.87400532</v>
      </c>
      <c r="U105" s="186">
        <f t="shared" si="44"/>
        <v>679765843.88590252</v>
      </c>
      <c r="V105" s="186">
        <f t="shared" si="52"/>
        <v>2971656.114097476</v>
      </c>
      <c r="W105" s="186">
        <f t="shared" si="53"/>
        <v>6229221.0306186676</v>
      </c>
      <c r="Y105" s="178"/>
      <c r="AA105" s="178"/>
      <c r="AB105" s="179"/>
      <c r="AC105" s="179"/>
      <c r="AD105" s="179"/>
      <c r="AE105" s="179"/>
      <c r="AG105" s="178"/>
    </row>
    <row r="106" spans="2:33" s="177" customFormat="1" ht="15.75" x14ac:dyDescent="0.25">
      <c r="B106" s="248" t="s">
        <v>330</v>
      </c>
      <c r="C106" s="250">
        <v>102049</v>
      </c>
      <c r="D106" s="251">
        <v>48</v>
      </c>
      <c r="E106" s="232">
        <v>8371429</v>
      </c>
      <c r="F106" s="173">
        <f t="shared" si="22"/>
        <v>4.5102335574965791E-2</v>
      </c>
      <c r="G106" s="232">
        <v>8749000</v>
      </c>
      <c r="H106" s="174">
        <v>7.0000000000000007E-2</v>
      </c>
      <c r="I106" s="175">
        <f t="shared" si="47"/>
        <v>9361430</v>
      </c>
      <c r="J106" s="174">
        <v>0.1</v>
      </c>
      <c r="K106" s="175">
        <f t="shared" si="48"/>
        <v>9623900</v>
      </c>
      <c r="L106" s="187">
        <v>27</v>
      </c>
      <c r="M106" s="228">
        <v>203414250</v>
      </c>
      <c r="N106" s="229">
        <v>33</v>
      </c>
      <c r="O106" s="228">
        <v>245409450</v>
      </c>
      <c r="P106" s="186">
        <f t="shared" si="49"/>
        <v>448823700</v>
      </c>
      <c r="Q106" s="186">
        <f t="shared" si="50"/>
        <v>194635724.25</v>
      </c>
      <c r="R106" s="186">
        <f t="shared" si="42"/>
        <v>202518471.08212501</v>
      </c>
      <c r="S106" s="186">
        <f t="shared" si="54"/>
        <v>895778.91787499189</v>
      </c>
      <c r="T106" s="186">
        <f t="shared" si="51"/>
        <v>234818583.44999999</v>
      </c>
      <c r="U106" s="186">
        <f t="shared" si="44"/>
        <v>244328736.079725</v>
      </c>
      <c r="V106" s="186">
        <f t="shared" si="52"/>
        <v>1080713.9202750027</v>
      </c>
      <c r="W106" s="186">
        <f t="shared" si="53"/>
        <v>1976492.8381499946</v>
      </c>
      <c r="Y106" s="178"/>
      <c r="AA106" s="178"/>
      <c r="AB106" s="179"/>
      <c r="AC106" s="179"/>
      <c r="AD106" s="179"/>
      <c r="AE106" s="179"/>
      <c r="AG106" s="178"/>
    </row>
    <row r="107" spans="2:33" s="177" customFormat="1" ht="15.75" x14ac:dyDescent="0.25">
      <c r="B107" s="248" t="s">
        <v>331</v>
      </c>
      <c r="C107" s="250">
        <v>103307</v>
      </c>
      <c r="D107" s="251">
        <v>45</v>
      </c>
      <c r="E107" s="232">
        <v>7936946</v>
      </c>
      <c r="F107" s="173">
        <f t="shared" si="22"/>
        <v>4.5112313980717467E-2</v>
      </c>
      <c r="G107" s="232">
        <v>8295000</v>
      </c>
      <c r="H107" s="174">
        <v>7.0000000000000007E-2</v>
      </c>
      <c r="I107" s="175">
        <f t="shared" si="47"/>
        <v>8875650</v>
      </c>
      <c r="J107" s="174">
        <v>0.1</v>
      </c>
      <c r="K107" s="175">
        <f t="shared" si="48"/>
        <v>9124500</v>
      </c>
      <c r="L107" s="187">
        <v>17</v>
      </c>
      <c r="M107" s="228">
        <v>142037171</v>
      </c>
      <c r="N107" s="229">
        <v>34</v>
      </c>
      <c r="O107" s="228">
        <v>278297250</v>
      </c>
      <c r="P107" s="186">
        <f t="shared" si="49"/>
        <v>420334421</v>
      </c>
      <c r="Q107" s="186">
        <f t="shared" si="50"/>
        <v>135906130.9487361</v>
      </c>
      <c r="R107" s="186">
        <f t="shared" si="42"/>
        <v>141410329.25215992</v>
      </c>
      <c r="S107" s="186">
        <f t="shared" si="54"/>
        <v>626841.74784007668</v>
      </c>
      <c r="T107" s="186">
        <f t="shared" si="51"/>
        <v>266284538.30000001</v>
      </c>
      <c r="U107" s="186">
        <f t="shared" si="44"/>
        <v>277069062.10115004</v>
      </c>
      <c r="V107" s="186">
        <f t="shared" si="52"/>
        <v>1228187.8988499641</v>
      </c>
      <c r="W107" s="186">
        <f t="shared" si="53"/>
        <v>1855029.6466900408</v>
      </c>
      <c r="Y107" s="178"/>
      <c r="AA107" s="178"/>
      <c r="AB107" s="179"/>
      <c r="AC107" s="179"/>
      <c r="AD107" s="179"/>
      <c r="AE107" s="179"/>
      <c r="AG107" s="178"/>
    </row>
    <row r="108" spans="2:33" s="177" customFormat="1" ht="15.75" x14ac:dyDescent="0.25">
      <c r="B108" s="248" t="s">
        <v>218</v>
      </c>
      <c r="C108" s="250">
        <v>1048</v>
      </c>
      <c r="D108" s="251">
        <v>47</v>
      </c>
      <c r="E108" s="232">
        <v>6800000</v>
      </c>
      <c r="F108" s="173">
        <f t="shared" si="22"/>
        <v>4.4999999999999929E-2</v>
      </c>
      <c r="G108" s="232">
        <v>7106000</v>
      </c>
      <c r="H108" s="174">
        <v>7.0000000000000007E-2</v>
      </c>
      <c r="I108" s="175">
        <f t="shared" si="47"/>
        <v>7603420</v>
      </c>
      <c r="J108" s="174">
        <v>0.1</v>
      </c>
      <c r="K108" s="175">
        <f t="shared" si="48"/>
        <v>7816600</v>
      </c>
      <c r="L108" s="187">
        <v>68</v>
      </c>
      <c r="M108" s="228">
        <v>483208000</v>
      </c>
      <c r="N108" s="229">
        <v>23</v>
      </c>
      <c r="O108" s="228">
        <v>163438000</v>
      </c>
      <c r="P108" s="186">
        <f t="shared" si="49"/>
        <v>646646000</v>
      </c>
      <c r="Q108" s="186">
        <f t="shared" si="50"/>
        <v>462400000.00000006</v>
      </c>
      <c r="R108" s="186">
        <f t="shared" si="42"/>
        <v>481127200.00000006</v>
      </c>
      <c r="S108" s="186">
        <f t="shared" si="54"/>
        <v>2080799.9999999404</v>
      </c>
      <c r="T108" s="186">
        <f t="shared" si="51"/>
        <v>156400000</v>
      </c>
      <c r="U108" s="186">
        <f t="shared" si="44"/>
        <v>162734200</v>
      </c>
      <c r="V108" s="186">
        <f t="shared" si="52"/>
        <v>703800</v>
      </c>
      <c r="W108" s="186">
        <f t="shared" si="53"/>
        <v>2784599.9999999404</v>
      </c>
      <c r="Y108" s="178"/>
      <c r="AA108" s="178"/>
      <c r="AB108" s="179"/>
      <c r="AC108" s="179"/>
      <c r="AD108" s="179"/>
      <c r="AE108" s="179"/>
      <c r="AG108" s="178"/>
    </row>
    <row r="109" spans="2:33" s="198" customFormat="1" ht="15.75" x14ac:dyDescent="0.25">
      <c r="B109" s="212" t="s">
        <v>332</v>
      </c>
      <c r="C109" s="224"/>
      <c r="D109" s="225">
        <v>44</v>
      </c>
      <c r="E109" s="192">
        <v>1900</v>
      </c>
      <c r="F109" s="236">
        <f t="shared" si="22"/>
        <v>-5.2631578947368474E-2</v>
      </c>
      <c r="G109" s="192">
        <v>1800</v>
      </c>
      <c r="H109" s="194">
        <v>7.0000000000000007E-2</v>
      </c>
      <c r="I109" s="195">
        <f t="shared" si="47"/>
        <v>1926</v>
      </c>
      <c r="J109" s="194">
        <v>0.1</v>
      </c>
      <c r="K109" s="195">
        <f t="shared" si="48"/>
        <v>1980</v>
      </c>
      <c r="L109" s="473">
        <v>60</v>
      </c>
      <c r="M109" s="475">
        <v>312887700</v>
      </c>
      <c r="N109" s="477">
        <v>64</v>
      </c>
      <c r="O109" s="475">
        <v>333851700</v>
      </c>
      <c r="P109" s="471">
        <f>+M109+O109</f>
        <v>646739400</v>
      </c>
      <c r="Q109" s="471">
        <f>M109/(1+F110)</f>
        <v>299382246.60000002</v>
      </c>
      <c r="R109" s="471">
        <f>($Q109*$R$10)+$Q109</f>
        <v>311507227.5873</v>
      </c>
      <c r="S109" s="471">
        <f>M109-R109</f>
        <v>1380472.4126999974</v>
      </c>
      <c r="T109" s="471">
        <f>O109/(1+F110)</f>
        <v>319441358.60000002</v>
      </c>
      <c r="U109" s="471">
        <f>($T109*$U$10)+$T109</f>
        <v>332378733.62330002</v>
      </c>
      <c r="V109" s="471">
        <f>O109-U109</f>
        <v>1472966.3766999841</v>
      </c>
      <c r="W109" s="471">
        <f>S109+V109</f>
        <v>2853438.7893999815</v>
      </c>
      <c r="Y109" s="199"/>
      <c r="AA109" s="199"/>
      <c r="AB109" s="200"/>
      <c r="AC109" s="200"/>
      <c r="AD109" s="200"/>
      <c r="AE109" s="200"/>
      <c r="AG109" s="199"/>
    </row>
    <row r="110" spans="2:33" s="177" customFormat="1" ht="16.5" thickBot="1" x14ac:dyDescent="0.3">
      <c r="B110" s="248" t="s">
        <v>333</v>
      </c>
      <c r="C110" s="250">
        <v>90827</v>
      </c>
      <c r="D110" s="251">
        <v>44</v>
      </c>
      <c r="E110" s="232">
        <v>5014778</v>
      </c>
      <c r="F110" s="173">
        <f t="shared" si="22"/>
        <v>4.51110697223287E-2</v>
      </c>
      <c r="G110" s="232">
        <v>5241000</v>
      </c>
      <c r="H110" s="174">
        <v>7.0000000000000007E-2</v>
      </c>
      <c r="I110" s="175">
        <f t="shared" si="47"/>
        <v>5607870</v>
      </c>
      <c r="J110" s="174">
        <v>0.1</v>
      </c>
      <c r="K110" s="175">
        <f t="shared" si="48"/>
        <v>5765100</v>
      </c>
      <c r="L110" s="474"/>
      <c r="M110" s="476"/>
      <c r="N110" s="478"/>
      <c r="O110" s="476"/>
      <c r="P110" s="472"/>
      <c r="Q110" s="472"/>
      <c r="R110" s="472"/>
      <c r="S110" s="472"/>
      <c r="T110" s="472"/>
      <c r="U110" s="472"/>
      <c r="V110" s="472"/>
      <c r="W110" s="472"/>
      <c r="Y110" s="178"/>
      <c r="AA110" s="178"/>
      <c r="AB110" s="179"/>
      <c r="AC110" s="179"/>
      <c r="AD110" s="179"/>
      <c r="AE110" s="179"/>
      <c r="AG110" s="178"/>
    </row>
    <row r="111" spans="2:33" ht="21" customHeight="1" x14ac:dyDescent="0.35">
      <c r="B111" s="71" t="s">
        <v>233</v>
      </c>
      <c r="C111" s="74"/>
      <c r="D111" s="102"/>
      <c r="E111" s="72"/>
      <c r="F111" s="73" t="s">
        <v>293</v>
      </c>
      <c r="G111" s="72">
        <f>SUM(G62:G110)</f>
        <v>453344800</v>
      </c>
      <c r="H111" s="74"/>
      <c r="I111" s="74"/>
      <c r="J111" s="74"/>
      <c r="K111" s="74"/>
      <c r="L111" s="75">
        <f>SUM(L62:L109)</f>
        <v>1192</v>
      </c>
      <c r="M111" s="76">
        <f>SUM(M62:M109)</f>
        <v>10082028261</v>
      </c>
      <c r="N111" s="75">
        <f>SUM(N62:N109)</f>
        <v>1321</v>
      </c>
      <c r="O111" s="76">
        <f t="shared" ref="O111:W111" si="55">SUM(O62:O110)</f>
        <v>11470170824</v>
      </c>
      <c r="P111" s="76">
        <f t="shared" si="55"/>
        <v>21552199085</v>
      </c>
      <c r="Q111" s="76">
        <f t="shared" si="55"/>
        <v>9643047398.0242538</v>
      </c>
      <c r="R111" s="76">
        <f t="shared" si="55"/>
        <v>10033590817.644232</v>
      </c>
      <c r="S111" s="76">
        <f t="shared" si="55"/>
        <v>48437443.355764449</v>
      </c>
      <c r="T111" s="76">
        <f t="shared" si="55"/>
        <v>10966534860.85499</v>
      </c>
      <c r="U111" s="76">
        <f t="shared" si="55"/>
        <v>11410679522.71962</v>
      </c>
      <c r="V111" s="76">
        <f t="shared" si="55"/>
        <v>59491301.280382976</v>
      </c>
      <c r="W111" s="76">
        <f t="shared" si="55"/>
        <v>107928744.63614742</v>
      </c>
      <c r="AB111" s="115"/>
      <c r="AD111" s="115"/>
      <c r="AE111" s="115"/>
      <c r="AG111" s="116"/>
    </row>
    <row r="112" spans="2:33" ht="22.5" customHeight="1" thickBot="1" x14ac:dyDescent="0.3">
      <c r="B112" s="88" t="s">
        <v>234</v>
      </c>
      <c r="C112" s="169"/>
      <c r="D112" s="104"/>
      <c r="E112" s="78"/>
      <c r="F112" s="79"/>
      <c r="G112" s="80">
        <f>+SUMPRODUCT(G62:G110,F62:F110)/G111</f>
        <v>4.2072877281297834E-2</v>
      </c>
      <c r="H112" s="81"/>
      <c r="I112" s="81"/>
      <c r="J112" s="81"/>
      <c r="K112" s="81"/>
      <c r="L112" s="82"/>
      <c r="M112" s="83"/>
      <c r="N112" s="82"/>
      <c r="O112" s="84"/>
      <c r="P112" s="80"/>
      <c r="Q112" s="80"/>
      <c r="R112" s="80"/>
      <c r="S112" s="80"/>
      <c r="T112" s="80"/>
      <c r="U112" s="80"/>
      <c r="V112" s="80"/>
      <c r="W112" s="80"/>
      <c r="AB112" s="115"/>
      <c r="AD112" s="115"/>
      <c r="AE112" s="115"/>
      <c r="AG112" s="116"/>
    </row>
    <row r="113" spans="2:33" ht="23.25" customHeight="1" x14ac:dyDescent="0.35">
      <c r="B113" s="71" t="s">
        <v>334</v>
      </c>
      <c r="C113" s="74"/>
      <c r="D113" s="102"/>
      <c r="E113" s="89"/>
      <c r="F113" s="89"/>
      <c r="G113" s="90"/>
      <c r="H113" s="91"/>
      <c r="I113" s="90"/>
      <c r="J113" s="90"/>
      <c r="K113" s="90"/>
      <c r="L113" s="75">
        <f>+L111+L58</f>
        <v>8245</v>
      </c>
      <c r="M113" s="76">
        <f>M111+M58</f>
        <v>61917133961</v>
      </c>
      <c r="N113" s="75">
        <f>+N111+N58</f>
        <v>8426</v>
      </c>
      <c r="O113" s="76">
        <f t="shared" ref="O113:W113" si="56">O111+O58</f>
        <v>63821024424</v>
      </c>
      <c r="P113" s="76">
        <f t="shared" si="56"/>
        <v>125738158385</v>
      </c>
      <c r="Q113" s="76">
        <f t="shared" si="56"/>
        <v>58766274692.070831</v>
      </c>
      <c r="R113" s="76">
        <f t="shared" si="56"/>
        <v>61146308817.099701</v>
      </c>
      <c r="S113" s="76">
        <f t="shared" si="56"/>
        <v>770825143.90030336</v>
      </c>
      <c r="T113" s="76">
        <f t="shared" si="56"/>
        <v>60577027631.69809</v>
      </c>
      <c r="U113" s="76">
        <f t="shared" si="56"/>
        <v>63030397250.781868</v>
      </c>
      <c r="V113" s="76">
        <f t="shared" si="56"/>
        <v>790627173.21812892</v>
      </c>
      <c r="W113" s="76">
        <f t="shared" si="56"/>
        <v>1561452317.1184325</v>
      </c>
      <c r="AB113" s="115"/>
      <c r="AD113" s="115"/>
      <c r="AE113" s="115"/>
      <c r="AG113" s="116"/>
    </row>
    <row r="114" spans="2:33" ht="21.75" thickBot="1" x14ac:dyDescent="0.4">
      <c r="B114" s="77" t="s">
        <v>236</v>
      </c>
      <c r="C114" s="81"/>
      <c r="D114" s="103"/>
      <c r="E114" s="92"/>
      <c r="F114" s="92"/>
      <c r="G114" s="161">
        <f>((+SUMPRODUCT(G13:G57,F13:F57))+(SUMPRODUCT(G62:G110,F62:F110)))/(G58+G111)</f>
        <v>4.7404127068179723E-2</v>
      </c>
      <c r="H114" s="94"/>
      <c r="I114" s="93"/>
      <c r="J114" s="93"/>
      <c r="K114" s="93"/>
      <c r="L114" s="95"/>
      <c r="M114" s="96"/>
      <c r="N114" s="95"/>
      <c r="O114" s="97"/>
      <c r="P114" s="80"/>
      <c r="Q114" s="98"/>
      <c r="R114" s="99"/>
      <c r="S114" s="99"/>
      <c r="T114" s="99"/>
      <c r="U114" s="99"/>
      <c r="V114" s="99"/>
      <c r="W114" s="100"/>
      <c r="AB114" s="115"/>
      <c r="AD114" s="115"/>
      <c r="AE114" s="115"/>
      <c r="AG114" s="116"/>
    </row>
    <row r="115" spans="2:33" x14ac:dyDescent="0.2">
      <c r="G115" s="149"/>
      <c r="AG115" s="116"/>
    </row>
    <row r="116" spans="2:33" ht="12" x14ac:dyDescent="0.2">
      <c r="B116" s="162" t="s">
        <v>237</v>
      </c>
      <c r="C116" s="162"/>
      <c r="G116" s="133"/>
      <c r="Q116" s="115"/>
      <c r="AG116" s="116"/>
    </row>
    <row r="117" spans="2:33" ht="12" x14ac:dyDescent="0.2">
      <c r="B117" s="163" t="s">
        <v>335</v>
      </c>
      <c r="C117" s="163"/>
      <c r="E117" s="110"/>
      <c r="F117" s="111"/>
      <c r="G117" s="133"/>
    </row>
    <row r="118" spans="2:33" x14ac:dyDescent="0.2">
      <c r="E118" s="110"/>
      <c r="G118" s="133"/>
    </row>
    <row r="119" spans="2:33" ht="16.5" thickBot="1" x14ac:dyDescent="0.25">
      <c r="E119" s="110"/>
      <c r="G119" s="155"/>
    </row>
    <row r="120" spans="2:33" x14ac:dyDescent="0.2">
      <c r="E120" s="110"/>
      <c r="G120" s="133"/>
    </row>
    <row r="121" spans="2:33" x14ac:dyDescent="0.2">
      <c r="E121" s="110"/>
      <c r="G121" s="133"/>
    </row>
    <row r="122" spans="2:33" x14ac:dyDescent="0.2">
      <c r="E122" s="110"/>
      <c r="G122" s="133"/>
    </row>
    <row r="123" spans="2:33" x14ac:dyDescent="0.2">
      <c r="E123" s="110"/>
      <c r="G123" s="133"/>
    </row>
    <row r="124" spans="2:33" x14ac:dyDescent="0.2">
      <c r="E124" s="110"/>
      <c r="G124" s="133"/>
    </row>
    <row r="125" spans="2:33" x14ac:dyDescent="0.2">
      <c r="E125" s="110"/>
      <c r="G125" s="133"/>
    </row>
    <row r="126" spans="2:33" x14ac:dyDescent="0.2">
      <c r="E126" s="110"/>
    </row>
    <row r="127" spans="2:33" x14ac:dyDescent="0.2">
      <c r="E127" s="110"/>
    </row>
  </sheetData>
  <mergeCells count="233">
    <mergeCell ref="S109:S110"/>
    <mergeCell ref="T109:T110"/>
    <mergeCell ref="U109:U110"/>
    <mergeCell ref="V109:V110"/>
    <mergeCell ref="W109:W110"/>
    <mergeCell ref="U92:U94"/>
    <mergeCell ref="V92:V94"/>
    <mergeCell ref="W92:W94"/>
    <mergeCell ref="L109:L110"/>
    <mergeCell ref="M109:M110"/>
    <mergeCell ref="N109:N110"/>
    <mergeCell ref="O109:O110"/>
    <mergeCell ref="P109:P110"/>
    <mergeCell ref="Q109:Q110"/>
    <mergeCell ref="R109:R110"/>
    <mergeCell ref="L92:L94"/>
    <mergeCell ref="M92:M94"/>
    <mergeCell ref="N92:N94"/>
    <mergeCell ref="O92:O94"/>
    <mergeCell ref="P92:P94"/>
    <mergeCell ref="Q92:Q94"/>
    <mergeCell ref="R92:R94"/>
    <mergeCell ref="S92:S94"/>
    <mergeCell ref="T92:T94"/>
    <mergeCell ref="T56:T57"/>
    <mergeCell ref="U56:U57"/>
    <mergeCell ref="V56:V57"/>
    <mergeCell ref="W56:W57"/>
    <mergeCell ref="D87:D89"/>
    <mergeCell ref="L87:L89"/>
    <mergeCell ref="M87:M89"/>
    <mergeCell ref="N87:N89"/>
    <mergeCell ref="O87:O89"/>
    <mergeCell ref="P87:P89"/>
    <mergeCell ref="W87:W89"/>
    <mergeCell ref="Q87:Q89"/>
    <mergeCell ref="R87:R89"/>
    <mergeCell ref="S87:S89"/>
    <mergeCell ref="T87:T89"/>
    <mergeCell ref="U87:U89"/>
    <mergeCell ref="V87:V89"/>
    <mergeCell ref="D56:D57"/>
    <mergeCell ref="L56:L57"/>
    <mergeCell ref="M56:M57"/>
    <mergeCell ref="N56:N57"/>
    <mergeCell ref="O56:O57"/>
    <mergeCell ref="P56:P57"/>
    <mergeCell ref="Q56:Q57"/>
    <mergeCell ref="R56:R57"/>
    <mergeCell ref="S56:S57"/>
    <mergeCell ref="T50:T51"/>
    <mergeCell ref="U50:U51"/>
    <mergeCell ref="V50:V51"/>
    <mergeCell ref="W50:W51"/>
    <mergeCell ref="D53:D54"/>
    <mergeCell ref="L53:L54"/>
    <mergeCell ref="M53:M54"/>
    <mergeCell ref="N53:N54"/>
    <mergeCell ref="O53:O54"/>
    <mergeCell ref="P53:P54"/>
    <mergeCell ref="W53:W54"/>
    <mergeCell ref="Q53:Q54"/>
    <mergeCell ref="R53:R54"/>
    <mergeCell ref="S53:S54"/>
    <mergeCell ref="T53:T54"/>
    <mergeCell ref="U53:U54"/>
    <mergeCell ref="V53:V54"/>
    <mergeCell ref="D50:D51"/>
    <mergeCell ref="L50:L51"/>
    <mergeCell ref="M50:M51"/>
    <mergeCell ref="N50:N51"/>
    <mergeCell ref="O50:O51"/>
    <mergeCell ref="P50:P51"/>
    <mergeCell ref="Q50:Q51"/>
    <mergeCell ref="R50:R51"/>
    <mergeCell ref="S50:S51"/>
    <mergeCell ref="T40:T41"/>
    <mergeCell ref="U40:U41"/>
    <mergeCell ref="V40:V41"/>
    <mergeCell ref="W40:W41"/>
    <mergeCell ref="D42:D44"/>
    <mergeCell ref="L42:L44"/>
    <mergeCell ref="M42:M44"/>
    <mergeCell ref="N42:N44"/>
    <mergeCell ref="O42:O44"/>
    <mergeCell ref="P42:P44"/>
    <mergeCell ref="W42:W44"/>
    <mergeCell ref="Q42:Q44"/>
    <mergeCell ref="R42:R44"/>
    <mergeCell ref="S42:S44"/>
    <mergeCell ref="T42:T44"/>
    <mergeCell ref="U42:U44"/>
    <mergeCell ref="V42:V44"/>
    <mergeCell ref="D40:D41"/>
    <mergeCell ref="L40:L41"/>
    <mergeCell ref="M40:M41"/>
    <mergeCell ref="N40:N41"/>
    <mergeCell ref="O40:O41"/>
    <mergeCell ref="P40:P41"/>
    <mergeCell ref="Q40:Q41"/>
    <mergeCell ref="R40:R41"/>
    <mergeCell ref="S40:S41"/>
    <mergeCell ref="T34:T36"/>
    <mergeCell ref="U34:U36"/>
    <mergeCell ref="V34:V36"/>
    <mergeCell ref="W34:W36"/>
    <mergeCell ref="D37:D38"/>
    <mergeCell ref="L37:L38"/>
    <mergeCell ref="M37:M38"/>
    <mergeCell ref="N37:N38"/>
    <mergeCell ref="O37:O38"/>
    <mergeCell ref="P37:P38"/>
    <mergeCell ref="W37:W38"/>
    <mergeCell ref="Q37:Q38"/>
    <mergeCell ref="R37:R38"/>
    <mergeCell ref="S37:S38"/>
    <mergeCell ref="T37:T38"/>
    <mergeCell ref="U37:U38"/>
    <mergeCell ref="V37:V38"/>
    <mergeCell ref="D34:D36"/>
    <mergeCell ref="L34:L36"/>
    <mergeCell ref="M34:M36"/>
    <mergeCell ref="N34:N36"/>
    <mergeCell ref="O34:O36"/>
    <mergeCell ref="P34:P36"/>
    <mergeCell ref="Q34:Q36"/>
    <mergeCell ref="R34:R36"/>
    <mergeCell ref="S34:S36"/>
    <mergeCell ref="T28:T30"/>
    <mergeCell ref="U28:U30"/>
    <mergeCell ref="V28:V30"/>
    <mergeCell ref="W28:W30"/>
    <mergeCell ref="D31:D33"/>
    <mergeCell ref="L31:L33"/>
    <mergeCell ref="M31:M33"/>
    <mergeCell ref="N31:N33"/>
    <mergeCell ref="O31:O33"/>
    <mergeCell ref="P31:P33"/>
    <mergeCell ref="W31:W33"/>
    <mergeCell ref="Q31:Q33"/>
    <mergeCell ref="R31:R33"/>
    <mergeCell ref="S31:S33"/>
    <mergeCell ref="T31:T33"/>
    <mergeCell ref="U31:U33"/>
    <mergeCell ref="V31:V33"/>
    <mergeCell ref="D28:D30"/>
    <mergeCell ref="L28:L30"/>
    <mergeCell ref="M28:M30"/>
    <mergeCell ref="N28:N30"/>
    <mergeCell ref="O28:O30"/>
    <mergeCell ref="P28:P30"/>
    <mergeCell ref="Q28:Q30"/>
    <mergeCell ref="R28:R30"/>
    <mergeCell ref="S28:S30"/>
    <mergeCell ref="T24:T25"/>
    <mergeCell ref="U24:U25"/>
    <mergeCell ref="V24:V25"/>
    <mergeCell ref="W24:W25"/>
    <mergeCell ref="D26:D27"/>
    <mergeCell ref="L26:L27"/>
    <mergeCell ref="M26:M27"/>
    <mergeCell ref="N26:N27"/>
    <mergeCell ref="O26:O27"/>
    <mergeCell ref="P26:P27"/>
    <mergeCell ref="W26:W27"/>
    <mergeCell ref="Q26:Q27"/>
    <mergeCell ref="R26:R27"/>
    <mergeCell ref="S26:S27"/>
    <mergeCell ref="T26:T27"/>
    <mergeCell ref="U26:U27"/>
    <mergeCell ref="V26:V27"/>
    <mergeCell ref="D24:D25"/>
    <mergeCell ref="L24:L25"/>
    <mergeCell ref="M24:M25"/>
    <mergeCell ref="N24:N25"/>
    <mergeCell ref="O24:O25"/>
    <mergeCell ref="P24:P25"/>
    <mergeCell ref="Q24:Q25"/>
    <mergeCell ref="R24:R25"/>
    <mergeCell ref="S24:S25"/>
    <mergeCell ref="V17:V18"/>
    <mergeCell ref="W17:W18"/>
    <mergeCell ref="D19:D20"/>
    <mergeCell ref="L19:L20"/>
    <mergeCell ref="M19:M20"/>
    <mergeCell ref="N19:N20"/>
    <mergeCell ref="O19:O20"/>
    <mergeCell ref="P19:P20"/>
    <mergeCell ref="W19:W20"/>
    <mergeCell ref="Q19:Q20"/>
    <mergeCell ref="R19:R20"/>
    <mergeCell ref="S19:S20"/>
    <mergeCell ref="T19:T20"/>
    <mergeCell ref="U19:U20"/>
    <mergeCell ref="V19:V20"/>
    <mergeCell ref="D15:D16"/>
    <mergeCell ref="L15:L16"/>
    <mergeCell ref="M15:M16"/>
    <mergeCell ref="N15:N16"/>
    <mergeCell ref="O15:O16"/>
    <mergeCell ref="P15:P16"/>
    <mergeCell ref="W15:W16"/>
    <mergeCell ref="D17:D18"/>
    <mergeCell ref="L17:L18"/>
    <mergeCell ref="M17:M18"/>
    <mergeCell ref="N17:N18"/>
    <mergeCell ref="O17:O18"/>
    <mergeCell ref="P17:P18"/>
    <mergeCell ref="Q17:Q18"/>
    <mergeCell ref="R17:R18"/>
    <mergeCell ref="S17:S18"/>
    <mergeCell ref="Q15:Q16"/>
    <mergeCell ref="R15:R16"/>
    <mergeCell ref="S15:S16"/>
    <mergeCell ref="T15:T16"/>
    <mergeCell ref="U15:U16"/>
    <mergeCell ref="V15:V16"/>
    <mergeCell ref="T17:T18"/>
    <mergeCell ref="U17:U18"/>
    <mergeCell ref="B3:W3"/>
    <mergeCell ref="B4:W4"/>
    <mergeCell ref="D13:D14"/>
    <mergeCell ref="M13:M14"/>
    <mergeCell ref="N13:N14"/>
    <mergeCell ref="O13:O14"/>
    <mergeCell ref="P13:P14"/>
    <mergeCell ref="Q13:Q14"/>
    <mergeCell ref="R13:R14"/>
    <mergeCell ref="S13:S14"/>
    <mergeCell ref="T13:T14"/>
    <mergeCell ref="U13:U14"/>
    <mergeCell ref="V13:V14"/>
    <mergeCell ref="W13:W14"/>
  </mergeCells>
  <hyperlinks>
    <hyperlink ref="B1" location="Contenido!B21" display="Volver al menú" xr:uid="{00000000-0004-0000-0500-000000000000}"/>
  </hyperlinks>
  <pageMargins left="0" right="0" top="1.5748031496062993" bottom="0.59055118110236227" header="0" footer="0"/>
  <pageSetup scale="6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2"/>
  <sheetViews>
    <sheetView showGridLines="0" zoomScaleNormal="100" workbookViewId="0"/>
  </sheetViews>
  <sheetFormatPr baseColWidth="10" defaultColWidth="11.42578125" defaultRowHeight="12.75" x14ac:dyDescent="0.2"/>
  <cols>
    <col min="1" max="1" width="11.42578125" style="5"/>
    <col min="2" max="2" width="58.42578125" style="5" bestFit="1" customWidth="1"/>
    <col min="3" max="3" width="12.7109375" style="5" customWidth="1"/>
    <col min="4" max="4" width="12.28515625" style="5" bestFit="1" customWidth="1"/>
    <col min="5" max="5" width="13.28515625" style="5" bestFit="1" customWidth="1"/>
    <col min="6" max="6" width="11.85546875" style="5" bestFit="1" customWidth="1"/>
    <col min="7" max="16384" width="11.42578125" style="5"/>
  </cols>
  <sheetData>
    <row r="1" spans="1:7" ht="15" x14ac:dyDescent="0.25">
      <c r="A1" s="48" t="s">
        <v>6</v>
      </c>
      <c r="B1" s="4"/>
      <c r="F1" s="6"/>
    </row>
    <row r="2" spans="1:7" x14ac:dyDescent="0.2">
      <c r="A2" s="4"/>
      <c r="B2" s="4"/>
      <c r="F2" s="6"/>
    </row>
    <row r="3" spans="1:7" x14ac:dyDescent="0.2">
      <c r="A3" s="4"/>
      <c r="B3" s="4"/>
      <c r="F3" s="6"/>
    </row>
    <row r="4" spans="1:7" ht="26.25" x14ac:dyDescent="0.4">
      <c r="A4" s="4"/>
      <c r="B4" s="439" t="s">
        <v>7</v>
      </c>
      <c r="C4" s="439"/>
      <c r="D4" s="439"/>
      <c r="E4" s="439"/>
    </row>
    <row r="5" spans="1:7" ht="18.75" x14ac:dyDescent="0.3">
      <c r="A5" s="4"/>
      <c r="B5" s="440" t="s">
        <v>336</v>
      </c>
      <c r="C5" s="440"/>
      <c r="D5" s="440"/>
      <c r="E5" s="440"/>
    </row>
    <row r="6" spans="1:7" x14ac:dyDescent="0.2">
      <c r="A6" s="4"/>
      <c r="B6" s="7"/>
    </row>
    <row r="7" spans="1:7" x14ac:dyDescent="0.2">
      <c r="A7" s="4"/>
      <c r="B7" s="7"/>
    </row>
    <row r="8" spans="1:7" x14ac:dyDescent="0.2">
      <c r="A8" s="4"/>
      <c r="B8" s="7"/>
    </row>
    <row r="9" spans="1:7" x14ac:dyDescent="0.2">
      <c r="A9" s="4"/>
      <c r="B9" s="7"/>
      <c r="D9" s="296"/>
    </row>
    <row r="10" spans="1:7" x14ac:dyDescent="0.2">
      <c r="D10" s="5" t="s">
        <v>337</v>
      </c>
    </row>
    <row r="11" spans="1:7" ht="13.5" thickBot="1" x14ac:dyDescent="0.25"/>
    <row r="12" spans="1:7" x14ac:dyDescent="0.2">
      <c r="B12" s="331" t="s">
        <v>338</v>
      </c>
      <c r="C12" s="332" t="s">
        <v>339</v>
      </c>
      <c r="D12" s="332" t="s">
        <v>340</v>
      </c>
      <c r="E12" s="333" t="s">
        <v>341</v>
      </c>
    </row>
    <row r="13" spans="1:7" x14ac:dyDescent="0.2">
      <c r="B13" s="334" t="s">
        <v>342</v>
      </c>
      <c r="C13" s="335">
        <v>437000</v>
      </c>
      <c r="D13" s="336">
        <f>+(+E13-C13)/C13</f>
        <v>5.4919908466819219E-2</v>
      </c>
      <c r="E13" s="337">
        <v>461000</v>
      </c>
      <c r="F13" s="363"/>
      <c r="G13" s="346"/>
    </row>
    <row r="14" spans="1:7" ht="15" x14ac:dyDescent="0.25">
      <c r="B14" s="334" t="s">
        <v>343</v>
      </c>
      <c r="C14" s="335">
        <v>181000</v>
      </c>
      <c r="D14" s="336">
        <f t="shared" ref="D14:D32" si="0">+(+E14-C14)/C14</f>
        <v>4.9723756906077346E-2</v>
      </c>
      <c r="E14" s="342">
        <v>190000</v>
      </c>
      <c r="F14" s="363"/>
      <c r="G14" s="346"/>
    </row>
    <row r="15" spans="1:7" ht="15" x14ac:dyDescent="0.25">
      <c r="B15" s="334" t="s">
        <v>344</v>
      </c>
      <c r="C15" s="335">
        <v>181000</v>
      </c>
      <c r="D15" s="336">
        <f t="shared" si="0"/>
        <v>4.9723756906077346E-2</v>
      </c>
      <c r="E15" s="342">
        <v>190000</v>
      </c>
      <c r="F15" s="363"/>
      <c r="G15" s="346"/>
    </row>
    <row r="16" spans="1:7" x14ac:dyDescent="0.2">
      <c r="B16" s="334" t="s">
        <v>345</v>
      </c>
      <c r="C16" s="335">
        <v>43000</v>
      </c>
      <c r="D16" s="336">
        <f t="shared" si="0"/>
        <v>4.6511627906976744E-2</v>
      </c>
      <c r="E16" s="337">
        <v>45000</v>
      </c>
      <c r="F16" s="363"/>
      <c r="G16" s="346"/>
    </row>
    <row r="17" spans="2:7" x14ac:dyDescent="0.2">
      <c r="B17" s="334" t="s">
        <v>346</v>
      </c>
      <c r="C17" s="335">
        <v>69000</v>
      </c>
      <c r="D17" s="336">
        <f t="shared" si="0"/>
        <v>4.3478260869565216E-2</v>
      </c>
      <c r="E17" s="337">
        <v>72000</v>
      </c>
      <c r="F17" s="363"/>
      <c r="G17" s="346"/>
    </row>
    <row r="18" spans="2:7" x14ac:dyDescent="0.2">
      <c r="B18" s="334" t="s">
        <v>347</v>
      </c>
      <c r="C18" s="335">
        <v>75000</v>
      </c>
      <c r="D18" s="336">
        <f t="shared" si="0"/>
        <v>0.04</v>
      </c>
      <c r="E18" s="337">
        <v>78000</v>
      </c>
      <c r="F18" s="363"/>
      <c r="G18" s="346"/>
    </row>
    <row r="19" spans="2:7" x14ac:dyDescent="0.2">
      <c r="B19" s="334" t="s">
        <v>348</v>
      </c>
      <c r="C19" s="335">
        <v>36000</v>
      </c>
      <c r="D19" s="336">
        <f t="shared" si="0"/>
        <v>2.7777777777777776E-2</v>
      </c>
      <c r="E19" s="337">
        <v>37000</v>
      </c>
      <c r="F19" s="363"/>
      <c r="G19" s="346"/>
    </row>
    <row r="20" spans="2:7" x14ac:dyDescent="0.2">
      <c r="B20" s="334" t="s">
        <v>349</v>
      </c>
      <c r="C20" s="335">
        <v>1014000</v>
      </c>
      <c r="D20" s="336">
        <f t="shared" si="0"/>
        <v>5.4240631163708086E-2</v>
      </c>
      <c r="E20" s="337">
        <v>1069000</v>
      </c>
      <c r="F20" s="363"/>
      <c r="G20" s="346"/>
    </row>
    <row r="21" spans="2:7" x14ac:dyDescent="0.2">
      <c r="B21" s="334" t="s">
        <v>350</v>
      </c>
      <c r="C21" s="335">
        <v>1014000</v>
      </c>
      <c r="D21" s="336">
        <f t="shared" si="0"/>
        <v>0.14990138067061143</v>
      </c>
      <c r="E21" s="337">
        <v>1166000</v>
      </c>
      <c r="F21" s="363"/>
      <c r="G21" s="346"/>
    </row>
    <row r="22" spans="2:7" x14ac:dyDescent="0.2">
      <c r="B22" s="334" t="s">
        <v>351</v>
      </c>
      <c r="C22" s="335">
        <v>36000</v>
      </c>
      <c r="D22" s="336">
        <f t="shared" si="0"/>
        <v>2.7777777777777776E-2</v>
      </c>
      <c r="E22" s="337">
        <v>37000</v>
      </c>
      <c r="F22" s="363"/>
      <c r="G22" s="346"/>
    </row>
    <row r="23" spans="2:7" x14ac:dyDescent="0.2">
      <c r="B23" s="334" t="s">
        <v>352</v>
      </c>
      <c r="C23" s="335">
        <v>5200</v>
      </c>
      <c r="D23" s="336">
        <f t="shared" si="0"/>
        <v>3.8461538461538464E-2</v>
      </c>
      <c r="E23" s="337">
        <v>5400</v>
      </c>
      <c r="F23" s="363"/>
      <c r="G23" s="346"/>
    </row>
    <row r="24" spans="2:7" x14ac:dyDescent="0.2">
      <c r="B24" s="334" t="s">
        <v>353</v>
      </c>
      <c r="C24" s="335">
        <v>4000</v>
      </c>
      <c r="D24" s="336">
        <f t="shared" si="0"/>
        <v>0</v>
      </c>
      <c r="E24" s="337">
        <v>4000</v>
      </c>
      <c r="F24" s="363"/>
      <c r="G24" s="346"/>
    </row>
    <row r="25" spans="2:7" x14ac:dyDescent="0.2">
      <c r="B25" s="334" t="s">
        <v>354</v>
      </c>
      <c r="C25" s="335">
        <v>491000</v>
      </c>
      <c r="D25" s="336">
        <f t="shared" si="0"/>
        <v>5.4989816700610997E-2</v>
      </c>
      <c r="E25" s="337">
        <v>518000</v>
      </c>
      <c r="F25" s="363"/>
      <c r="G25" s="346"/>
    </row>
    <row r="26" spans="2:7" x14ac:dyDescent="0.2">
      <c r="B26" s="334" t="s">
        <v>355</v>
      </c>
      <c r="C26" s="335">
        <v>89000</v>
      </c>
      <c r="D26" s="336">
        <f t="shared" si="0"/>
        <v>4.49438202247191E-2</v>
      </c>
      <c r="E26" s="337">
        <v>93000</v>
      </c>
      <c r="F26" s="363"/>
      <c r="G26" s="346"/>
    </row>
    <row r="27" spans="2:7" x14ac:dyDescent="0.2">
      <c r="B27" s="334" t="s">
        <v>356</v>
      </c>
      <c r="C27" s="335">
        <v>159000</v>
      </c>
      <c r="D27" s="336">
        <f t="shared" si="0"/>
        <v>5.0314465408805034E-2</v>
      </c>
      <c r="E27" s="337">
        <v>167000</v>
      </c>
      <c r="F27" s="363"/>
      <c r="G27" s="346"/>
    </row>
    <row r="28" spans="2:7" x14ac:dyDescent="0.2">
      <c r="B28" s="334" t="s">
        <v>357</v>
      </c>
      <c r="C28" s="335">
        <v>159000</v>
      </c>
      <c r="D28" s="336">
        <f t="shared" si="0"/>
        <v>5.0314465408805034E-2</v>
      </c>
      <c r="E28" s="337">
        <v>167000</v>
      </c>
      <c r="F28" s="363"/>
      <c r="G28" s="346"/>
    </row>
    <row r="29" spans="2:7" x14ac:dyDescent="0.2">
      <c r="B29" s="334" t="s">
        <v>358</v>
      </c>
      <c r="C29" s="335">
        <v>685000</v>
      </c>
      <c r="D29" s="336">
        <f t="shared" si="0"/>
        <v>4.9635036496350364E-2</v>
      </c>
      <c r="E29" s="337">
        <v>719000</v>
      </c>
      <c r="F29" s="363"/>
      <c r="G29" s="346"/>
    </row>
    <row r="30" spans="2:7" x14ac:dyDescent="0.2">
      <c r="B30" s="334" t="s">
        <v>359</v>
      </c>
      <c r="C30" s="335">
        <v>504000</v>
      </c>
      <c r="D30" s="336">
        <f t="shared" si="0"/>
        <v>5.3571428571428568E-2</v>
      </c>
      <c r="E30" s="337">
        <v>531000</v>
      </c>
      <c r="F30" s="363"/>
      <c r="G30" s="346"/>
    </row>
    <row r="31" spans="2:7" x14ac:dyDescent="0.2">
      <c r="B31" s="334" t="s">
        <v>360</v>
      </c>
      <c r="C31" s="335">
        <v>395000</v>
      </c>
      <c r="D31" s="336">
        <f t="shared" si="0"/>
        <v>5.0632911392405063E-2</v>
      </c>
      <c r="E31" s="337">
        <v>415000</v>
      </c>
      <c r="F31" s="363"/>
      <c r="G31" s="346"/>
    </row>
    <row r="32" spans="2:7" ht="13.5" thickBot="1" x14ac:dyDescent="0.25">
      <c r="B32" s="338" t="s">
        <v>361</v>
      </c>
      <c r="C32" s="339">
        <v>144000</v>
      </c>
      <c r="D32" s="340">
        <f t="shared" si="0"/>
        <v>4.8611111111111112E-2</v>
      </c>
      <c r="E32" s="341">
        <v>151000</v>
      </c>
      <c r="F32" s="363"/>
      <c r="G32" s="346"/>
    </row>
  </sheetData>
  <sheetProtection algorithmName="SHA-512" hashValue="rIt63GwxfyBYqXwf2jvifBYqGq7Itf5a2ZImyp2XT7aUzKjLJthduPb/uSSS3Hn6hukN67bJ00XsKBBjx/gd3Q==" saltValue="SzCxKtraFveiSN0Xqkg2gw==" spinCount="100000" sheet="1" objects="1" scenarios="1"/>
  <mergeCells count="2">
    <mergeCell ref="B4:E4"/>
    <mergeCell ref="B5:E5"/>
  </mergeCells>
  <hyperlinks>
    <hyperlink ref="A1" location="Contenido!A1" display="Volver al menú" xr:uid="{00000000-0004-0000-0600-000000000000}"/>
  </hyperlinks>
  <pageMargins left="0.75" right="0.75" top="1" bottom="1" header="0" footer="0"/>
  <pageSetup scale="9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3d44a2-51b0-482f-af31-1e8898b1ce90" xsi:nil="true"/>
    <lcf76f155ced4ddcb4097134ff3c332f xmlns="aea7a327-8caf-4af8-9538-fb328a57545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9456368785754BADEA9CFBDE99EE13" ma:contentTypeVersion="19" ma:contentTypeDescription="Crear nuevo documento." ma:contentTypeScope="" ma:versionID="966ebbc3bfa94edf6ebc7971dbf4cd52">
  <xsd:schema xmlns:xsd="http://www.w3.org/2001/XMLSchema" xmlns:xs="http://www.w3.org/2001/XMLSchema" xmlns:p="http://schemas.microsoft.com/office/2006/metadata/properties" xmlns:ns2="d91cec14-1a71-4ce9-89da-497bb67cbb7c" xmlns:ns3="aea7a327-8caf-4af8-9538-fb328a57545b" xmlns:ns4="723d44a2-51b0-482f-af31-1e8898b1ce90" targetNamespace="http://schemas.microsoft.com/office/2006/metadata/properties" ma:root="true" ma:fieldsID="4ace8f984b3fa0c64d1b7f9699b15631" ns2:_="" ns3:_="" ns4:_="">
    <xsd:import namespace="d91cec14-1a71-4ce9-89da-497bb67cbb7c"/>
    <xsd:import namespace="aea7a327-8caf-4af8-9538-fb328a57545b"/>
    <xsd:import namespace="723d44a2-51b0-482f-af31-1e8898b1ce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cec14-1a71-4ce9-89da-497bb67cbb7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a7a327-8caf-4af8-9538-fb328a57545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d068974-5b92-4f84-9f7a-5b28e50c742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3d44a2-51b0-482f-af31-1e8898b1ce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7c09bd2-8d73-4197-98b7-deb45bfacb59}" ma:internalName="TaxCatchAll" ma:showField="CatchAllData" ma:web="723d44a2-51b0-482f-af31-1e8898b1c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F6B646-D6B1-4C49-B3C6-D5741BF15250}">
  <ds:schemaRefs>
    <ds:schemaRef ds:uri="http://purl.org/dc/elements/1.1/"/>
    <ds:schemaRef ds:uri="d91cec14-1a71-4ce9-89da-497bb67cbb7c"/>
    <ds:schemaRef ds:uri="http://www.w3.org/XML/1998/namespace"/>
    <ds:schemaRef ds:uri="http://purl.org/dc/dcmitype/"/>
    <ds:schemaRef ds:uri="http://purl.org/dc/terms/"/>
    <ds:schemaRef ds:uri="http://schemas.openxmlformats.org/package/2006/metadata/core-properties"/>
    <ds:schemaRef ds:uri="aea7a327-8caf-4af8-9538-fb328a57545b"/>
    <ds:schemaRef ds:uri="http://schemas.microsoft.com/office/2006/documentManagement/types"/>
    <ds:schemaRef ds:uri="http://schemas.microsoft.com/office/2006/metadata/properties"/>
    <ds:schemaRef ds:uri="http://schemas.microsoft.com/office/infopath/2007/PartnerControls"/>
    <ds:schemaRef ds:uri="723d44a2-51b0-482f-af31-1e8898b1ce90"/>
  </ds:schemaRefs>
</ds:datastoreItem>
</file>

<file path=customXml/itemProps2.xml><?xml version="1.0" encoding="utf-8"?>
<ds:datastoreItem xmlns:ds="http://schemas.openxmlformats.org/officeDocument/2006/customXml" ds:itemID="{92ACDBE5-F6E0-4D49-B732-4275D2676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cec14-1a71-4ce9-89da-497bb67cbb7c"/>
    <ds:schemaRef ds:uri="aea7a327-8caf-4af8-9538-fb328a57545b"/>
    <ds:schemaRef ds:uri="723d44a2-51b0-482f-af31-1e8898b1c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7014C-6230-4B60-9638-0FEF3509C8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Contenido</vt:lpstr>
      <vt:lpstr>Valor de los Proyectos2026</vt:lpstr>
      <vt:lpstr>Valor de los Proyectos2022 (2)</vt:lpstr>
      <vt:lpstr>Valores Matricula2025 - 2026</vt:lpstr>
      <vt:lpstr>Valores Matricula2017-2018 (2)</vt:lpstr>
      <vt:lpstr>OtrosConceptos</vt:lpstr>
      <vt:lpstr>'Valores Matricula2017-2018 (2)'!Área_de_impresión</vt:lpstr>
      <vt:lpstr>'Valores Matricula2025 - 2026'!Área_de_impresión</vt:lpstr>
      <vt:lpstr>Valor_de_los_proyectos_2026</vt:lpstr>
      <vt:lpstr>Valores_matrícula_2026_2025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Guarnizo Sánchez</dc:creator>
  <cp:keywords/>
  <dc:description/>
  <cp:lastModifiedBy>Paula Andrea Bolivar Morales</cp:lastModifiedBy>
  <cp:revision/>
  <dcterms:created xsi:type="dcterms:W3CDTF">2015-11-22T13:47:05Z</dcterms:created>
  <dcterms:modified xsi:type="dcterms:W3CDTF">2025-12-10T14:54:16Z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0x010100099456368785754BADEA9CFBDE99EE13</vt:lpwstr>
  </property>
  <property fmtid="{D5CDD505-2E9C-101B-9397-08002B2CF9AE}" pid="3" name="MediaServiceImageTags">
    <vt:lpwstr/>
  </property>
</Properties>
</file>